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net.huchteman/Desktop/ADA compliant PDFs/"/>
    </mc:Choice>
  </mc:AlternateContent>
  <xr:revisionPtr revIDLastSave="0" documentId="13_ncr:1_{D3949C3C-71F8-F047-A9F1-D16BEDE78571}" xr6:coauthVersionLast="47" xr6:coauthVersionMax="47" xr10:uidLastSave="{00000000-0000-0000-0000-000000000000}"/>
  <bookViews>
    <workbookView xWindow="-31520" yWindow="460" windowWidth="29040" windowHeight="15840" xr2:uid="{00000000-000D-0000-FFFF-FFFF00000000}"/>
  </bookViews>
  <sheets>
    <sheet name="Stmts of SH Equity" sheetId="5" r:id="rId1"/>
  </sheets>
  <definedNames>
    <definedName name="_xlnm.Print_Titles" localSheetId="0">'Stmts of SH Equity'!$3:$9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1" i="5" l="1"/>
  <c r="G111" i="5"/>
  <c r="J110" i="5"/>
  <c r="J109" i="5"/>
  <c r="J108" i="5"/>
  <c r="J107" i="5"/>
  <c r="J106" i="5"/>
  <c r="J105" i="5"/>
  <c r="J103" i="5" l="1"/>
  <c r="J102" i="5"/>
  <c r="J101" i="5"/>
  <c r="J100" i="5"/>
  <c r="J99" i="5"/>
  <c r="J98" i="5"/>
  <c r="J97" i="5"/>
  <c r="J96" i="5"/>
  <c r="J95" i="5"/>
  <c r="J93" i="5"/>
  <c r="F93" i="5"/>
  <c r="J92" i="5"/>
  <c r="F92" i="5"/>
  <c r="J91" i="5"/>
  <c r="J90" i="5"/>
  <c r="J89" i="5"/>
  <c r="J88" i="5"/>
  <c r="F88" i="5"/>
  <c r="J87" i="5"/>
  <c r="F87" i="5"/>
  <c r="J86" i="5"/>
  <c r="J85" i="5"/>
  <c r="J84" i="5"/>
  <c r="J82" i="5"/>
  <c r="F82" i="5"/>
  <c r="J81" i="5"/>
  <c r="F81" i="5"/>
  <c r="J80" i="5"/>
  <c r="F80" i="5"/>
  <c r="J79" i="5"/>
  <c r="J78" i="5"/>
  <c r="F78" i="5"/>
  <c r="J77" i="5"/>
  <c r="F77" i="5"/>
  <c r="J76" i="5"/>
  <c r="J75" i="5"/>
  <c r="J73" i="5"/>
  <c r="J72" i="5"/>
  <c r="F72" i="5"/>
  <c r="J71" i="5"/>
  <c r="F71" i="5"/>
  <c r="J70" i="5"/>
  <c r="J69" i="5"/>
  <c r="F69" i="5"/>
  <c r="J68" i="5"/>
  <c r="F68" i="5"/>
  <c r="J67" i="5"/>
  <c r="J66" i="5"/>
  <c r="J64" i="5"/>
  <c r="J63" i="5"/>
  <c r="F63" i="5"/>
  <c r="J62" i="5"/>
  <c r="F62" i="5"/>
  <c r="J61" i="5"/>
  <c r="F61" i="5"/>
  <c r="J60" i="5"/>
  <c r="J59" i="5"/>
  <c r="F59" i="5"/>
  <c r="J58" i="5"/>
  <c r="F58" i="5"/>
  <c r="J57" i="5"/>
  <c r="J56" i="5"/>
  <c r="J54" i="5"/>
  <c r="F54" i="5"/>
  <c r="J53" i="5"/>
  <c r="F53" i="5"/>
  <c r="J52" i="5"/>
  <c r="F52" i="5"/>
  <c r="J51" i="5"/>
  <c r="J50" i="5"/>
  <c r="F50" i="5"/>
  <c r="J49" i="5"/>
  <c r="F49" i="5"/>
  <c r="J48" i="5"/>
  <c r="J47" i="5"/>
  <c r="J45" i="5"/>
  <c r="F45" i="5"/>
  <c r="J44" i="5"/>
  <c r="F44" i="5"/>
  <c r="J43" i="5"/>
  <c r="J42" i="5"/>
  <c r="F42" i="5"/>
  <c r="J41" i="5"/>
  <c r="F41" i="5"/>
  <c r="J40" i="5"/>
  <c r="J39" i="5"/>
  <c r="J37" i="5"/>
  <c r="F37" i="5"/>
  <c r="J36" i="5"/>
  <c r="F36" i="5"/>
  <c r="J35" i="5"/>
  <c r="F35" i="5"/>
  <c r="J34" i="5"/>
  <c r="F34" i="5"/>
  <c r="J33" i="5"/>
  <c r="J32" i="5"/>
  <c r="F32" i="5"/>
  <c r="J31" i="5"/>
  <c r="J30" i="5"/>
  <c r="J28" i="5"/>
  <c r="F28" i="5"/>
  <c r="J27" i="5"/>
  <c r="F27" i="5"/>
  <c r="J26" i="5"/>
  <c r="F26" i="5"/>
  <c r="J24" i="5"/>
  <c r="F24" i="5"/>
  <c r="J23" i="5"/>
  <c r="J22" i="5"/>
  <c r="F22" i="5"/>
  <c r="J21" i="5"/>
  <c r="J20" i="5"/>
  <c r="J18" i="5"/>
  <c r="F18" i="5"/>
  <c r="J17" i="5"/>
  <c r="F17" i="5"/>
  <c r="J16" i="5"/>
  <c r="F16" i="5"/>
  <c r="J14" i="5"/>
  <c r="J13" i="5"/>
  <c r="F13" i="5"/>
  <c r="J12" i="5"/>
  <c r="J11" i="5"/>
  <c r="I19" i="5"/>
  <c r="I29" i="5" s="1"/>
  <c r="I38" i="5" s="1"/>
  <c r="I46" i="5" s="1"/>
  <c r="I55" i="5" s="1"/>
  <c r="I65" i="5" s="1"/>
  <c r="I74" i="5" s="1"/>
  <c r="I83" i="5" s="1"/>
  <c r="I94" i="5" s="1"/>
  <c r="I104" i="5" s="1"/>
  <c r="I113" i="5" s="1"/>
  <c r="H19" i="5"/>
  <c r="H29" i="5" s="1"/>
  <c r="H38" i="5" s="1"/>
  <c r="H46" i="5" s="1"/>
  <c r="H55" i="5" s="1"/>
  <c r="H65" i="5" s="1"/>
  <c r="H74" i="5" s="1"/>
  <c r="H83" i="5" s="1"/>
  <c r="H94" i="5" s="1"/>
  <c r="H104" i="5" s="1"/>
  <c r="H113" i="5" s="1"/>
  <c r="G19" i="5"/>
  <c r="G29" i="5" s="1"/>
  <c r="G38" i="5" s="1"/>
  <c r="G46" i="5" s="1"/>
  <c r="G55" i="5" s="1"/>
  <c r="G65" i="5" s="1"/>
  <c r="G74" i="5" s="1"/>
  <c r="G83" i="5" s="1"/>
  <c r="G94" i="5" s="1"/>
  <c r="G104" i="5" s="1"/>
  <c r="G113" i="5" s="1"/>
  <c r="J19" i="5" l="1"/>
  <c r="J29" i="5" s="1"/>
  <c r="J38" i="5" s="1"/>
  <c r="J46" i="5" s="1"/>
  <c r="J55" i="5" s="1"/>
  <c r="J65" i="5" s="1"/>
  <c r="J74" i="5" s="1"/>
  <c r="J83" i="5" s="1"/>
  <c r="J94" i="5" s="1"/>
  <c r="J104" i="5" s="1"/>
  <c r="J113" i="5" s="1"/>
  <c r="F19" i="5"/>
  <c r="F29" i="5" s="1"/>
  <c r="F38" i="5" s="1"/>
  <c r="F46" i="5" s="1"/>
  <c r="F55" i="5" s="1"/>
  <c r="F65" i="5" s="1"/>
  <c r="F74" i="5" s="1"/>
  <c r="F83" i="5" s="1"/>
  <c r="F94" i="5" s="1"/>
  <c r="F104" i="5" s="1"/>
  <c r="F113" i="5" s="1"/>
</calcChain>
</file>

<file path=xl/sharedStrings.xml><?xml version="1.0" encoding="utf-8"?>
<sst xmlns="http://schemas.openxmlformats.org/spreadsheetml/2006/main" count="117" uniqueCount="51">
  <si>
    <t>(in thousands, except share and per share data)</t>
  </si>
  <si>
    <t>Other comprehensive income</t>
  </si>
  <si>
    <t>Net Income</t>
  </si>
  <si>
    <t>Purchase of common stock</t>
  </si>
  <si>
    <t>Tax withholding related to share-based compensation</t>
  </si>
  <si>
    <t>Other</t>
  </si>
  <si>
    <t>CONSOLIDATED STATEMENTS OF CHANGES IN EQUITY</t>
  </si>
  <si>
    <t>Common Stock</t>
  </si>
  <si>
    <t>Shares</t>
  </si>
  <si>
    <t>Amount</t>
  </si>
  <si>
    <t>Retained Earnings</t>
  </si>
  <si>
    <t>Total</t>
  </si>
  <si>
    <t>Issuance of restricted stock</t>
  </si>
  <si>
    <t>Restricted stock vested and tax benefit</t>
  </si>
  <si>
    <t>Issuance of common stock in</t>
  </si>
  <si>
    <t>purchase of subsidiary</t>
  </si>
  <si>
    <t>Exercise of stock options, net of shares tendered</t>
  </si>
  <si>
    <t>Balance as of February 28, 2010</t>
  </si>
  <si>
    <t>Cash dividends paid ($0.21 per share)</t>
  </si>
  <si>
    <t>Balance as of February 28, 2011</t>
  </si>
  <si>
    <t>Cash dividends paid ($0.24 per share)</t>
  </si>
  <si>
    <t>Restricted stock forfeited</t>
  </si>
  <si>
    <t>Balance as of February 29, 2012</t>
  </si>
  <si>
    <t>Cash dividends paid ($0.77 per share)</t>
  </si>
  <si>
    <t>Balance as of February 28, 2013</t>
  </si>
  <si>
    <t>Cash dividends paid ($0.30 per share)</t>
  </si>
  <si>
    <t>Issuance of common stock</t>
  </si>
  <si>
    <t>Balance as of February 28, 2014</t>
  </si>
  <si>
    <t>Cash dividends paid ($0.38 per share)</t>
  </si>
  <si>
    <t>Restricted stock forfeited and tax benefit</t>
  </si>
  <si>
    <t>Balance as of February 28, 2015</t>
  </si>
  <si>
    <t>Cash dividends paid ($0.47 per share)</t>
  </si>
  <si>
    <t>Restatement Adjustment</t>
  </si>
  <si>
    <t>Cash dividends paid ($0.53 per share)</t>
  </si>
  <si>
    <t>Cash dividends paid ($0.59 per share)</t>
  </si>
  <si>
    <t>Cash dividends paid ($0.67 per share)</t>
  </si>
  <si>
    <t>Cash dividends paid ($0.78 per share)</t>
  </si>
  <si>
    <t>Balance as of February 29, 2020</t>
  </si>
  <si>
    <t>(Unaudited)</t>
  </si>
  <si>
    <t>Comprehensive Income</t>
  </si>
  <si>
    <t>Balance as of February 28, 2021</t>
  </si>
  <si>
    <t>Cash dividends paid ($1.92 per share)</t>
  </si>
  <si>
    <t>Other comprehensive loss</t>
  </si>
  <si>
    <t>Balance as of February 28, 2019</t>
  </si>
  <si>
    <t>Balance as of February 28, 2018</t>
  </si>
  <si>
    <t>Balance as of February 29, 2016</t>
  </si>
  <si>
    <t>Balance as of February 28, 2017</t>
  </si>
  <si>
    <t>Cumulative effect adjustment of ASU 2014-09</t>
  </si>
  <si>
    <t>FY2011 - FY2021</t>
  </si>
  <si>
    <t>COMPUTER SERVICES, INC.</t>
  </si>
  <si>
    <t>Accumulated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</si>
</sst>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3" fillId="0" borderId="2" xfId="0" applyFont="1" applyBorder="1"/>
    <xf numFmtId="41" fontId="2" fillId="0" borderId="0" xfId="1" applyNumberFormat="1" applyFont="1"/>
    <xf numFmtId="41" fontId="3" fillId="0" borderId="0" xfId="1" applyNumberFormat="1" applyFont="1"/>
    <xf numFmtId="0" fontId="2" fillId="0" borderId="2" xfId="0" applyFont="1" applyBorder="1"/>
    <xf numFmtId="42" fontId="2" fillId="0" borderId="2" xfId="2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1" fontId="2" fillId="0" borderId="2" xfId="1" applyNumberFormat="1" applyFont="1" applyBorder="1"/>
    <xf numFmtId="42" fontId="3" fillId="0" borderId="2" xfId="2" applyNumberFormat="1" applyFont="1" applyBorder="1"/>
    <xf numFmtId="41" fontId="3" fillId="0" borderId="2" xfId="1" applyNumberFormat="1" applyFont="1" applyBorder="1"/>
    <xf numFmtId="0" fontId="2" fillId="0" borderId="0" xfId="0" applyFont="1" applyAlignment="1">
      <alignment horizontal="center"/>
    </xf>
    <xf numFmtId="42" fontId="2" fillId="0" borderId="2" xfId="2" applyNumberFormat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 2" xfId="3" xr:uid="{4E385DEB-31D6-4806-B496-5EA60813F0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09161-20D6-45B2-946F-1E06F620DA90}">
  <sheetPr>
    <pageSetUpPr fitToPage="1"/>
  </sheetPr>
  <dimension ref="A1:J113"/>
  <sheetViews>
    <sheetView showGridLines="0" tabSelected="1" zoomScaleNormal="100" zoomScaleSheetLayoutView="75" workbookViewId="0">
      <pane ySplit="8" topLeftCell="A86" activePane="bottomLeft" state="frozenSplit"/>
      <selection activeCell="A3" sqref="A3:N3"/>
      <selection pane="bottomLeft" activeCell="J113" sqref="J113"/>
    </sheetView>
  </sheetViews>
  <sheetFormatPr baseColWidth="10" defaultColWidth="9.3984375" defaultRowHeight="13" x14ac:dyDescent="0.15"/>
  <cols>
    <col min="1" max="4" width="3.3984375" style="1" customWidth="1"/>
    <col min="5" max="5" width="49.59765625" style="1" customWidth="1"/>
    <col min="6" max="6" width="13.3984375" style="1" customWidth="1"/>
    <col min="7" max="8" width="12.796875" style="1" customWidth="1"/>
    <col min="9" max="9" width="16.796875" style="1" customWidth="1"/>
    <col min="10" max="10" width="12.796875" style="1" customWidth="1"/>
    <col min="11" max="16384" width="9.3984375" style="1"/>
  </cols>
  <sheetData>
    <row r="1" spans="1:10" s="2" customFormat="1" ht="18" customHeight="1" x14ac:dyDescent="0.2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18" customHeight="1" x14ac:dyDescent="0.2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2" customFormat="1" ht="18" customHeight="1" x14ac:dyDescent="0.2">
      <c r="A3" s="20" t="s">
        <v>48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3" customFormat="1" x14ac:dyDescent="0.15">
      <c r="A4" s="22" t="s">
        <v>38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3" customForma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15">
      <c r="A6" s="4"/>
      <c r="I6" s="18" t="s">
        <v>50</v>
      </c>
    </row>
    <row r="7" spans="1:10" x14ac:dyDescent="0.15">
      <c r="F7" s="21" t="s">
        <v>7</v>
      </c>
      <c r="G7" s="21"/>
      <c r="I7" s="16" t="s">
        <v>5</v>
      </c>
    </row>
    <row r="8" spans="1:10" s="12" customFormat="1" ht="28" x14ac:dyDescent="0.15">
      <c r="A8" s="4" t="s">
        <v>0</v>
      </c>
      <c r="B8" s="10"/>
      <c r="C8" s="10"/>
      <c r="D8" s="10"/>
      <c r="E8" s="10"/>
      <c r="F8" s="11" t="s">
        <v>8</v>
      </c>
      <c r="G8" s="11" t="s">
        <v>9</v>
      </c>
      <c r="H8" s="11" t="s">
        <v>10</v>
      </c>
      <c r="I8" s="11" t="s">
        <v>39</v>
      </c>
      <c r="J8" s="11" t="s">
        <v>11</v>
      </c>
    </row>
    <row r="10" spans="1:10" ht="14" thickBot="1" x14ac:dyDescent="0.2">
      <c r="A10" s="8" t="s">
        <v>17</v>
      </c>
      <c r="B10" s="8"/>
      <c r="C10" s="8"/>
      <c r="D10" s="8"/>
      <c r="E10" s="8"/>
      <c r="F10" s="13">
        <v>29279564</v>
      </c>
      <c r="G10" s="9">
        <v>12387</v>
      </c>
      <c r="H10" s="9">
        <v>81055</v>
      </c>
      <c r="I10" s="9">
        <v>0</v>
      </c>
      <c r="J10" s="9">
        <v>93442</v>
      </c>
    </row>
    <row r="11" spans="1:10" x14ac:dyDescent="0.15">
      <c r="B11" s="1" t="s">
        <v>2</v>
      </c>
      <c r="F11" s="6">
        <v>0</v>
      </c>
      <c r="G11" s="6">
        <v>0</v>
      </c>
      <c r="H11" s="6">
        <v>24016</v>
      </c>
      <c r="I11" s="6">
        <v>0</v>
      </c>
      <c r="J11" s="6">
        <f>SUM(G11:I11)</f>
        <v>24016</v>
      </c>
    </row>
    <row r="12" spans="1:10" x14ac:dyDescent="0.15">
      <c r="B12" s="1" t="s">
        <v>18</v>
      </c>
      <c r="F12" s="6">
        <v>0</v>
      </c>
      <c r="G12" s="6">
        <v>0</v>
      </c>
      <c r="H12" s="6">
        <v>-5998</v>
      </c>
      <c r="I12" s="6">
        <v>0</v>
      </c>
      <c r="J12" s="6">
        <f>SUM(G12:I12)</f>
        <v>-5998</v>
      </c>
    </row>
    <row r="13" spans="1:10" x14ac:dyDescent="0.15">
      <c r="B13" s="1" t="s">
        <v>12</v>
      </c>
      <c r="F13" s="6">
        <f>46070*2</f>
        <v>92140</v>
      </c>
      <c r="G13" s="6">
        <v>0</v>
      </c>
      <c r="H13" s="6">
        <v>0</v>
      </c>
      <c r="I13" s="6">
        <v>0</v>
      </c>
      <c r="J13" s="6">
        <f>SUM(G13:I13)</f>
        <v>0</v>
      </c>
    </row>
    <row r="14" spans="1:10" x14ac:dyDescent="0.15">
      <c r="B14" s="1" t="s">
        <v>13</v>
      </c>
      <c r="F14" s="6">
        <v>0</v>
      </c>
      <c r="G14" s="6">
        <v>1001</v>
      </c>
      <c r="H14" s="6">
        <v>114</v>
      </c>
      <c r="I14" s="6">
        <v>0</v>
      </c>
      <c r="J14" s="6">
        <f>SUM(G14:I14)</f>
        <v>1115</v>
      </c>
    </row>
    <row r="15" spans="1:10" x14ac:dyDescent="0.15">
      <c r="B15" s="1" t="s">
        <v>14</v>
      </c>
      <c r="F15" s="6"/>
      <c r="G15" s="6"/>
      <c r="H15" s="6"/>
      <c r="I15" s="6"/>
      <c r="J15" s="6"/>
    </row>
    <row r="16" spans="1:10" x14ac:dyDescent="0.15">
      <c r="C16" s="1" t="s">
        <v>15</v>
      </c>
      <c r="F16" s="6">
        <f>24218*2</f>
        <v>48436</v>
      </c>
      <c r="G16" s="6">
        <v>487</v>
      </c>
      <c r="H16" s="6">
        <v>0</v>
      </c>
      <c r="I16" s="6">
        <v>0</v>
      </c>
      <c r="J16" s="6">
        <f>SUM(G16:I16)</f>
        <v>487</v>
      </c>
    </row>
    <row r="17" spans="1:10" x14ac:dyDescent="0.15">
      <c r="B17" s="1" t="s">
        <v>3</v>
      </c>
      <c r="F17" s="6">
        <f>-282262*2</f>
        <v>-564524</v>
      </c>
      <c r="G17" s="6">
        <v>-319</v>
      </c>
      <c r="H17" s="6">
        <v>-6132</v>
      </c>
      <c r="I17" s="6">
        <v>0</v>
      </c>
      <c r="J17" s="6">
        <f>SUM(G17:I17)</f>
        <v>-6451</v>
      </c>
    </row>
    <row r="18" spans="1:10" x14ac:dyDescent="0.15">
      <c r="B18" s="1" t="s">
        <v>16</v>
      </c>
      <c r="F18" s="6">
        <f>153794*2</f>
        <v>307588</v>
      </c>
      <c r="G18" s="6">
        <v>92</v>
      </c>
      <c r="H18" s="6">
        <v>0</v>
      </c>
      <c r="I18" s="6">
        <v>0</v>
      </c>
      <c r="J18" s="6">
        <f>SUM(G18:I18)</f>
        <v>92</v>
      </c>
    </row>
    <row r="19" spans="1:10" ht="14" thickBot="1" x14ac:dyDescent="0.2">
      <c r="A19" s="8" t="s">
        <v>19</v>
      </c>
      <c r="B19" s="8"/>
      <c r="C19" s="8"/>
      <c r="D19" s="8"/>
      <c r="E19" s="8"/>
      <c r="F19" s="13">
        <f>SUM(F10:F18)</f>
        <v>29163204</v>
      </c>
      <c r="G19" s="9">
        <f>SUM(G10:G18)</f>
        <v>13648</v>
      </c>
      <c r="H19" s="9">
        <f t="shared" ref="H19:J19" si="0">SUM(H10:H18)</f>
        <v>93055</v>
      </c>
      <c r="I19" s="9">
        <f t="shared" si="0"/>
        <v>0</v>
      </c>
      <c r="J19" s="9">
        <f t="shared" si="0"/>
        <v>106703</v>
      </c>
    </row>
    <row r="20" spans="1:10" x14ac:dyDescent="0.15">
      <c r="B20" s="1" t="s">
        <v>2</v>
      </c>
      <c r="F20" s="6">
        <v>0</v>
      </c>
      <c r="G20" s="6">
        <v>0</v>
      </c>
      <c r="H20" s="6">
        <v>25506</v>
      </c>
      <c r="I20" s="6">
        <v>0</v>
      </c>
      <c r="J20" s="6">
        <f>SUM(G20:I20)</f>
        <v>25506</v>
      </c>
    </row>
    <row r="21" spans="1:10" x14ac:dyDescent="0.15">
      <c r="B21" s="1" t="s">
        <v>20</v>
      </c>
      <c r="F21" s="6">
        <v>0</v>
      </c>
      <c r="G21" s="6">
        <v>0</v>
      </c>
      <c r="H21" s="6">
        <v>-6890</v>
      </c>
      <c r="I21" s="6">
        <v>0</v>
      </c>
      <c r="J21" s="6">
        <f>SUM(G21:I21)</f>
        <v>-6890</v>
      </c>
    </row>
    <row r="22" spans="1:10" x14ac:dyDescent="0.15">
      <c r="B22" s="1" t="s">
        <v>12</v>
      </c>
      <c r="F22" s="6">
        <f>52830*2</f>
        <v>105660</v>
      </c>
      <c r="G22" s="6">
        <v>0</v>
      </c>
      <c r="H22" s="6">
        <v>0</v>
      </c>
      <c r="I22" s="6">
        <v>0</v>
      </c>
      <c r="J22" s="6">
        <f>SUM(G22:I22)</f>
        <v>0</v>
      </c>
    </row>
    <row r="23" spans="1:10" x14ac:dyDescent="0.15">
      <c r="B23" s="1" t="s">
        <v>13</v>
      </c>
      <c r="F23" s="6">
        <v>0</v>
      </c>
      <c r="G23" s="6">
        <v>1199</v>
      </c>
      <c r="H23" s="6">
        <v>266</v>
      </c>
      <c r="I23" s="6">
        <v>0</v>
      </c>
      <c r="J23" s="6">
        <f>SUM(G23:I23)</f>
        <v>1465</v>
      </c>
    </row>
    <row r="24" spans="1:10" x14ac:dyDescent="0.15">
      <c r="B24" s="1" t="s">
        <v>21</v>
      </c>
      <c r="F24" s="6">
        <f>-492*2</f>
        <v>-984</v>
      </c>
      <c r="G24" s="6">
        <v>0</v>
      </c>
      <c r="H24" s="6">
        <v>0</v>
      </c>
      <c r="I24" s="6">
        <v>0</v>
      </c>
      <c r="J24" s="6">
        <f>SUM(G24:I24)</f>
        <v>0</v>
      </c>
    </row>
    <row r="25" spans="1:10" x14ac:dyDescent="0.15">
      <c r="B25" s="1" t="s">
        <v>14</v>
      </c>
      <c r="F25" s="6"/>
      <c r="G25" s="6"/>
      <c r="H25" s="6"/>
      <c r="I25" s="6"/>
      <c r="J25" s="6"/>
    </row>
    <row r="26" spans="1:10" x14ac:dyDescent="0.15">
      <c r="C26" s="1" t="s">
        <v>15</v>
      </c>
      <c r="F26" s="6">
        <f>127070*2</f>
        <v>254140</v>
      </c>
      <c r="G26" s="6">
        <v>3680</v>
      </c>
      <c r="H26" s="6">
        <v>0</v>
      </c>
      <c r="I26" s="6">
        <v>0</v>
      </c>
      <c r="J26" s="6">
        <f>SUM(G26:I26)</f>
        <v>3680</v>
      </c>
    </row>
    <row r="27" spans="1:10" x14ac:dyDescent="0.15">
      <c r="B27" s="1" t="s">
        <v>3</v>
      </c>
      <c r="F27" s="6">
        <f>-164790*2</f>
        <v>-329580</v>
      </c>
      <c r="G27" s="6">
        <v>-229</v>
      </c>
      <c r="H27" s="6">
        <v>-4463</v>
      </c>
      <c r="I27" s="6">
        <v>0</v>
      </c>
      <c r="J27" s="6">
        <f>SUM(G27:I27)</f>
        <v>-4692</v>
      </c>
    </row>
    <row r="28" spans="1:10" x14ac:dyDescent="0.15">
      <c r="B28" s="1" t="s">
        <v>16</v>
      </c>
      <c r="F28" s="6">
        <f>111275*2</f>
        <v>222550</v>
      </c>
      <c r="G28" s="6">
        <v>74</v>
      </c>
      <c r="H28" s="6">
        <v>0</v>
      </c>
      <c r="I28" s="6">
        <v>0</v>
      </c>
      <c r="J28" s="6">
        <f>SUM(G28:I28)</f>
        <v>74</v>
      </c>
    </row>
    <row r="29" spans="1:10" ht="14" thickBot="1" x14ac:dyDescent="0.2">
      <c r="A29" s="8" t="s">
        <v>22</v>
      </c>
      <c r="B29" s="8"/>
      <c r="C29" s="8"/>
      <c r="D29" s="8"/>
      <c r="E29" s="8"/>
      <c r="F29" s="13">
        <f>SUM(F19:F28)</f>
        <v>29414990</v>
      </c>
      <c r="G29" s="9">
        <f>SUM(G19:G28)</f>
        <v>18372</v>
      </c>
      <c r="H29" s="9">
        <f t="shared" ref="H29:J29" si="1">SUM(H19:H28)</f>
        <v>107474</v>
      </c>
      <c r="I29" s="9">
        <f t="shared" si="1"/>
        <v>0</v>
      </c>
      <c r="J29" s="9">
        <f t="shared" si="1"/>
        <v>125846</v>
      </c>
    </row>
    <row r="30" spans="1:10" x14ac:dyDescent="0.15">
      <c r="B30" s="1" t="s">
        <v>2</v>
      </c>
      <c r="F30" s="6">
        <v>0</v>
      </c>
      <c r="G30" s="6">
        <v>0</v>
      </c>
      <c r="H30" s="6">
        <v>25839</v>
      </c>
      <c r="I30" s="6">
        <v>0</v>
      </c>
      <c r="J30" s="6">
        <f t="shared" ref="J30:J37" si="2">SUM(G30:I30)</f>
        <v>25839</v>
      </c>
    </row>
    <row r="31" spans="1:10" x14ac:dyDescent="0.15">
      <c r="B31" s="1" t="s">
        <v>23</v>
      </c>
      <c r="F31" s="6">
        <v>0</v>
      </c>
      <c r="G31" s="6">
        <v>0</v>
      </c>
      <c r="H31" s="6">
        <v>-22498</v>
      </c>
      <c r="I31" s="6">
        <v>0</v>
      </c>
      <c r="J31" s="6">
        <f t="shared" si="2"/>
        <v>-22498</v>
      </c>
    </row>
    <row r="32" spans="1:10" x14ac:dyDescent="0.15">
      <c r="B32" s="1" t="s">
        <v>12</v>
      </c>
      <c r="F32" s="6">
        <f>33229*2</f>
        <v>66458</v>
      </c>
      <c r="G32" s="6">
        <v>0</v>
      </c>
      <c r="H32" s="6">
        <v>0</v>
      </c>
      <c r="I32" s="6">
        <v>0</v>
      </c>
      <c r="J32" s="6">
        <f t="shared" si="2"/>
        <v>0</v>
      </c>
    </row>
    <row r="33" spans="1:10" x14ac:dyDescent="0.15">
      <c r="B33" s="1" t="s">
        <v>13</v>
      </c>
      <c r="F33" s="6">
        <v>0</v>
      </c>
      <c r="G33" s="6">
        <v>1266</v>
      </c>
      <c r="H33" s="6">
        <v>353</v>
      </c>
      <c r="I33" s="6">
        <v>0</v>
      </c>
      <c r="J33" s="6">
        <f t="shared" si="2"/>
        <v>1619</v>
      </c>
    </row>
    <row r="34" spans="1:10" x14ac:dyDescent="0.15">
      <c r="B34" s="1" t="s">
        <v>21</v>
      </c>
      <c r="F34" s="6">
        <f>-520*2</f>
        <v>-1040</v>
      </c>
      <c r="G34" s="6">
        <v>0</v>
      </c>
      <c r="H34" s="6">
        <v>0</v>
      </c>
      <c r="I34" s="6">
        <v>0</v>
      </c>
      <c r="J34" s="6">
        <f t="shared" si="2"/>
        <v>0</v>
      </c>
    </row>
    <row r="35" spans="1:10" x14ac:dyDescent="0.15">
      <c r="B35" s="1" t="s">
        <v>3</v>
      </c>
      <c r="F35" s="6">
        <f>-167472*2</f>
        <v>-334944</v>
      </c>
      <c r="G35" s="6">
        <v>-256</v>
      </c>
      <c r="H35" s="6">
        <v>-4812</v>
      </c>
      <c r="I35" s="6">
        <v>0</v>
      </c>
      <c r="J35" s="6">
        <f t="shared" si="2"/>
        <v>-5068</v>
      </c>
    </row>
    <row r="36" spans="1:10" x14ac:dyDescent="0.15">
      <c r="B36" s="1" t="s">
        <v>4</v>
      </c>
      <c r="F36" s="6">
        <f>-15974*2</f>
        <v>-31948</v>
      </c>
      <c r="G36" s="6">
        <v>-24</v>
      </c>
      <c r="H36" s="6">
        <v>-511</v>
      </c>
      <c r="I36" s="6">
        <v>0</v>
      </c>
      <c r="J36" s="6">
        <f t="shared" si="2"/>
        <v>-535</v>
      </c>
    </row>
    <row r="37" spans="1:10" x14ac:dyDescent="0.15">
      <c r="B37" s="1" t="s">
        <v>16</v>
      </c>
      <c r="F37" s="6">
        <f>63985*2</f>
        <v>127970</v>
      </c>
      <c r="G37" s="6">
        <v>164</v>
      </c>
      <c r="H37" s="6">
        <v>0</v>
      </c>
      <c r="I37" s="6">
        <v>0</v>
      </c>
      <c r="J37" s="6">
        <f t="shared" si="2"/>
        <v>164</v>
      </c>
    </row>
    <row r="38" spans="1:10" ht="14" thickBot="1" x14ac:dyDescent="0.2">
      <c r="A38" s="8" t="s">
        <v>24</v>
      </c>
      <c r="B38" s="8"/>
      <c r="C38" s="8"/>
      <c r="D38" s="8"/>
      <c r="E38" s="8"/>
      <c r="F38" s="13">
        <f>SUM(F29:F37)</f>
        <v>29241486</v>
      </c>
      <c r="G38" s="9">
        <f>SUM(G29:G37)</f>
        <v>19522</v>
      </c>
      <c r="H38" s="9">
        <f>SUM(H29:H37)</f>
        <v>105845</v>
      </c>
      <c r="I38" s="9">
        <f t="shared" ref="I38:J38" si="3">SUM(I29:I37)</f>
        <v>0</v>
      </c>
      <c r="J38" s="9">
        <f t="shared" si="3"/>
        <v>125367</v>
      </c>
    </row>
    <row r="39" spans="1:10" x14ac:dyDescent="0.15">
      <c r="B39" s="1" t="s">
        <v>2</v>
      </c>
      <c r="F39" s="6">
        <v>0</v>
      </c>
      <c r="G39" s="6">
        <v>0</v>
      </c>
      <c r="H39" s="6">
        <v>26656</v>
      </c>
      <c r="I39" s="6">
        <v>0</v>
      </c>
      <c r="J39" s="6">
        <f t="shared" ref="J39:J45" si="4">SUM(G39:I39)</f>
        <v>26656</v>
      </c>
    </row>
    <row r="40" spans="1:10" x14ac:dyDescent="0.15">
      <c r="B40" s="1" t="s">
        <v>25</v>
      </c>
      <c r="F40" s="6">
        <v>0</v>
      </c>
      <c r="G40" s="6">
        <v>0</v>
      </c>
      <c r="H40" s="6">
        <v>-8685</v>
      </c>
      <c r="I40" s="6">
        <v>0</v>
      </c>
      <c r="J40" s="6">
        <f t="shared" si="4"/>
        <v>-8685</v>
      </c>
    </row>
    <row r="41" spans="1:10" x14ac:dyDescent="0.15">
      <c r="B41" s="1" t="s">
        <v>26</v>
      </c>
      <c r="F41" s="6">
        <f>5556*2</f>
        <v>11112</v>
      </c>
      <c r="G41" s="6">
        <v>181</v>
      </c>
      <c r="H41" s="6">
        <v>0</v>
      </c>
      <c r="I41" s="6">
        <v>0</v>
      </c>
      <c r="J41" s="6">
        <f t="shared" si="4"/>
        <v>181</v>
      </c>
    </row>
    <row r="42" spans="1:10" x14ac:dyDescent="0.15">
      <c r="B42" s="1" t="s">
        <v>12</v>
      </c>
      <c r="F42" s="6">
        <f>38552*2</f>
        <v>77104</v>
      </c>
      <c r="G42" s="6">
        <v>0</v>
      </c>
      <c r="H42" s="6">
        <v>0</v>
      </c>
      <c r="I42" s="6">
        <v>0</v>
      </c>
      <c r="J42" s="6">
        <f t="shared" si="4"/>
        <v>0</v>
      </c>
    </row>
    <row r="43" spans="1:10" x14ac:dyDescent="0.15">
      <c r="B43" s="1" t="s">
        <v>13</v>
      </c>
      <c r="F43" s="6">
        <v>0</v>
      </c>
      <c r="G43" s="6">
        <v>1316</v>
      </c>
      <c r="H43" s="6">
        <v>178</v>
      </c>
      <c r="I43" s="6">
        <v>0</v>
      </c>
      <c r="J43" s="6">
        <f t="shared" si="4"/>
        <v>1494</v>
      </c>
    </row>
    <row r="44" spans="1:10" x14ac:dyDescent="0.15">
      <c r="B44" s="1" t="s">
        <v>3</v>
      </c>
      <c r="F44" s="6">
        <f>-421951*2</f>
        <v>-843902</v>
      </c>
      <c r="G44" s="6">
        <v>-679</v>
      </c>
      <c r="H44" s="6">
        <v>-12563</v>
      </c>
      <c r="I44" s="6">
        <v>0</v>
      </c>
      <c r="J44" s="6">
        <f t="shared" si="4"/>
        <v>-13242</v>
      </c>
    </row>
    <row r="45" spans="1:10" x14ac:dyDescent="0.15">
      <c r="B45" s="1" t="s">
        <v>4</v>
      </c>
      <c r="F45" s="6">
        <f>-14949*2</f>
        <v>-29898</v>
      </c>
      <c r="G45" s="6">
        <v>-24</v>
      </c>
      <c r="H45" s="6">
        <v>-416</v>
      </c>
      <c r="I45" s="6">
        <v>0</v>
      </c>
      <c r="J45" s="6">
        <f t="shared" si="4"/>
        <v>-440</v>
      </c>
    </row>
    <row r="46" spans="1:10" ht="14" thickBot="1" x14ac:dyDescent="0.2">
      <c r="A46" s="8" t="s">
        <v>27</v>
      </c>
      <c r="B46" s="8"/>
      <c r="C46" s="8"/>
      <c r="D46" s="8"/>
      <c r="E46" s="8"/>
      <c r="F46" s="13">
        <f>SUM(F38:F45)</f>
        <v>28455902</v>
      </c>
      <c r="G46" s="9">
        <f>SUM(G38:G45)</f>
        <v>20316</v>
      </c>
      <c r="H46" s="9">
        <f>SUM(H38:H45)</f>
        <v>111015</v>
      </c>
      <c r="I46" s="9">
        <f>SUM(I38:I45)</f>
        <v>0</v>
      </c>
      <c r="J46" s="9">
        <f>SUM(J38:J45)</f>
        <v>131331</v>
      </c>
    </row>
    <row r="47" spans="1:10" x14ac:dyDescent="0.15">
      <c r="B47" s="1" t="s">
        <v>2</v>
      </c>
      <c r="F47" s="6">
        <v>0</v>
      </c>
      <c r="G47" s="6">
        <v>0</v>
      </c>
      <c r="H47" s="6">
        <v>27839</v>
      </c>
      <c r="I47" s="6">
        <v>0</v>
      </c>
      <c r="J47" s="6">
        <f t="shared" ref="J47:J54" si="5">SUM(G47:I47)</f>
        <v>27839</v>
      </c>
    </row>
    <row r="48" spans="1:10" x14ac:dyDescent="0.15">
      <c r="B48" s="1" t="s">
        <v>28</v>
      </c>
      <c r="F48" s="6">
        <v>0</v>
      </c>
      <c r="G48" s="6">
        <v>0</v>
      </c>
      <c r="H48" s="6">
        <v>-10769</v>
      </c>
      <c r="I48" s="6">
        <v>0</v>
      </c>
      <c r="J48" s="6">
        <f t="shared" si="5"/>
        <v>-10769</v>
      </c>
    </row>
    <row r="49" spans="1:10" x14ac:dyDescent="0.15">
      <c r="B49" s="1" t="s">
        <v>26</v>
      </c>
      <c r="F49" s="6">
        <f>6837*2</f>
        <v>13674</v>
      </c>
      <c r="G49" s="6">
        <v>257</v>
      </c>
      <c r="H49" s="6">
        <v>0</v>
      </c>
      <c r="I49" s="6">
        <v>0</v>
      </c>
      <c r="J49" s="6">
        <f t="shared" si="5"/>
        <v>257</v>
      </c>
    </row>
    <row r="50" spans="1:10" x14ac:dyDescent="0.15">
      <c r="B50" s="1" t="s">
        <v>12</v>
      </c>
      <c r="F50" s="6">
        <f>36670*2</f>
        <v>73340</v>
      </c>
      <c r="G50" s="6">
        <v>0</v>
      </c>
      <c r="H50" s="6">
        <v>0</v>
      </c>
      <c r="I50" s="6">
        <v>0</v>
      </c>
      <c r="J50" s="6">
        <f t="shared" si="5"/>
        <v>0</v>
      </c>
    </row>
    <row r="51" spans="1:10" x14ac:dyDescent="0.15">
      <c r="B51" s="1" t="s">
        <v>13</v>
      </c>
      <c r="F51" s="6">
        <v>0</v>
      </c>
      <c r="G51" s="6">
        <v>1233</v>
      </c>
      <c r="H51" s="6">
        <v>119</v>
      </c>
      <c r="I51" s="6">
        <v>0</v>
      </c>
      <c r="J51" s="6">
        <f t="shared" si="5"/>
        <v>1352</v>
      </c>
    </row>
    <row r="52" spans="1:10" x14ac:dyDescent="0.15">
      <c r="B52" s="1" t="s">
        <v>29</v>
      </c>
      <c r="F52" s="6">
        <f>-2180*2</f>
        <v>-4360</v>
      </c>
      <c r="G52" s="6">
        <v>0</v>
      </c>
      <c r="H52" s="6">
        <v>3</v>
      </c>
      <c r="I52" s="6">
        <v>0</v>
      </c>
      <c r="J52" s="6">
        <f t="shared" si="5"/>
        <v>3</v>
      </c>
    </row>
    <row r="53" spans="1:10" x14ac:dyDescent="0.15">
      <c r="B53" s="1" t="s">
        <v>3</v>
      </c>
      <c r="F53" s="6">
        <f>-149192*2</f>
        <v>-298384</v>
      </c>
      <c r="G53" s="6">
        <v>-254</v>
      </c>
      <c r="H53" s="6">
        <v>-5023</v>
      </c>
      <c r="I53" s="6">
        <v>0</v>
      </c>
      <c r="J53" s="6">
        <f t="shared" si="5"/>
        <v>-5277</v>
      </c>
    </row>
    <row r="54" spans="1:10" x14ac:dyDescent="0.15">
      <c r="B54" s="1" t="s">
        <v>4</v>
      </c>
      <c r="F54" s="6">
        <f>-9237*2</f>
        <v>-18474</v>
      </c>
      <c r="G54" s="6">
        <v>-16</v>
      </c>
      <c r="H54" s="6">
        <v>-303</v>
      </c>
      <c r="I54" s="6">
        <v>0</v>
      </c>
      <c r="J54" s="6">
        <f t="shared" si="5"/>
        <v>-319</v>
      </c>
    </row>
    <row r="55" spans="1:10" ht="14" thickBot="1" x14ac:dyDescent="0.2">
      <c r="A55" s="8" t="s">
        <v>30</v>
      </c>
      <c r="B55" s="8"/>
      <c r="C55" s="8"/>
      <c r="D55" s="8"/>
      <c r="E55" s="8"/>
      <c r="F55" s="13">
        <f>SUM(F46:F54)</f>
        <v>28221698</v>
      </c>
      <c r="G55" s="9">
        <f>SUM(G46:G54)</f>
        <v>21536</v>
      </c>
      <c r="H55" s="9">
        <f>SUM(H46:H54)</f>
        <v>122881</v>
      </c>
      <c r="I55" s="9">
        <f>SUM(I46:I54)</f>
        <v>0</v>
      </c>
      <c r="J55" s="9">
        <f>SUM(J46:J54)</f>
        <v>144417</v>
      </c>
    </row>
    <row r="56" spans="1:10" x14ac:dyDescent="0.15">
      <c r="B56" s="1" t="s">
        <v>2</v>
      </c>
      <c r="F56" s="6">
        <v>0</v>
      </c>
      <c r="G56" s="6">
        <v>0</v>
      </c>
      <c r="H56" s="6">
        <v>29140</v>
      </c>
      <c r="I56" s="6">
        <v>0</v>
      </c>
      <c r="J56" s="6">
        <f t="shared" ref="J56:J64" si="6">SUM(G56:I56)</f>
        <v>29140</v>
      </c>
    </row>
    <row r="57" spans="1:10" x14ac:dyDescent="0.15">
      <c r="B57" s="1" t="s">
        <v>31</v>
      </c>
      <c r="F57" s="6">
        <v>0</v>
      </c>
      <c r="G57" s="6">
        <v>0</v>
      </c>
      <c r="H57" s="6">
        <v>-13271</v>
      </c>
      <c r="I57" s="6">
        <v>0</v>
      </c>
      <c r="J57" s="6">
        <f t="shared" si="6"/>
        <v>-13271</v>
      </c>
    </row>
    <row r="58" spans="1:10" x14ac:dyDescent="0.15">
      <c r="B58" s="1" t="s">
        <v>26</v>
      </c>
      <c r="F58" s="6">
        <f>8050*2</f>
        <v>16100</v>
      </c>
      <c r="G58" s="6">
        <v>311</v>
      </c>
      <c r="H58" s="6">
        <v>0</v>
      </c>
      <c r="I58" s="6">
        <v>0</v>
      </c>
      <c r="J58" s="6">
        <f t="shared" si="6"/>
        <v>311</v>
      </c>
    </row>
    <row r="59" spans="1:10" x14ac:dyDescent="0.15">
      <c r="B59" s="1" t="s">
        <v>12</v>
      </c>
      <c r="F59" s="6">
        <f>40931*2</f>
        <v>81862</v>
      </c>
      <c r="G59" s="6">
        <v>0</v>
      </c>
      <c r="H59" s="6">
        <v>0</v>
      </c>
      <c r="I59" s="6">
        <v>0</v>
      </c>
      <c r="J59" s="6">
        <f t="shared" si="6"/>
        <v>0</v>
      </c>
    </row>
    <row r="60" spans="1:10" x14ac:dyDescent="0.15">
      <c r="B60" s="1" t="s">
        <v>13</v>
      </c>
      <c r="F60" s="6">
        <v>0</v>
      </c>
      <c r="G60" s="6">
        <v>1566</v>
      </c>
      <c r="H60" s="6">
        <v>142</v>
      </c>
      <c r="I60" s="6">
        <v>0</v>
      </c>
      <c r="J60" s="6">
        <f t="shared" si="6"/>
        <v>1708</v>
      </c>
    </row>
    <row r="61" spans="1:10" x14ac:dyDescent="0.15">
      <c r="B61" s="1" t="s">
        <v>29</v>
      </c>
      <c r="F61" s="6">
        <f>-298*2</f>
        <v>-596</v>
      </c>
      <c r="G61" s="6">
        <v>0</v>
      </c>
      <c r="H61" s="6">
        <v>0</v>
      </c>
      <c r="I61" s="6">
        <v>0</v>
      </c>
      <c r="J61" s="6">
        <f t="shared" si="6"/>
        <v>0</v>
      </c>
    </row>
    <row r="62" spans="1:10" x14ac:dyDescent="0.15">
      <c r="B62" s="1" t="s">
        <v>3</v>
      </c>
      <c r="F62" s="6">
        <f>-159574*2</f>
        <v>-319148</v>
      </c>
      <c r="G62" s="6">
        <v>-295</v>
      </c>
      <c r="H62" s="6">
        <v>-5739</v>
      </c>
      <c r="I62" s="6">
        <v>0</v>
      </c>
      <c r="J62" s="6">
        <f t="shared" si="6"/>
        <v>-6034</v>
      </c>
    </row>
    <row r="63" spans="1:10" x14ac:dyDescent="0.15">
      <c r="B63" s="1" t="s">
        <v>4</v>
      </c>
      <c r="F63" s="6">
        <f>-6977*2</f>
        <v>-13954</v>
      </c>
      <c r="G63" s="6">
        <v>0</v>
      </c>
      <c r="H63" s="6">
        <v>-297</v>
      </c>
      <c r="I63" s="6">
        <v>0</v>
      </c>
      <c r="J63" s="6">
        <f t="shared" si="6"/>
        <v>-297</v>
      </c>
    </row>
    <row r="64" spans="1:10" x14ac:dyDescent="0.15">
      <c r="B64" s="1" t="s">
        <v>32</v>
      </c>
      <c r="F64" s="6">
        <v>0</v>
      </c>
      <c r="G64" s="6">
        <v>0</v>
      </c>
      <c r="H64" s="6">
        <v>-4119</v>
      </c>
      <c r="I64" s="6"/>
      <c r="J64" s="6">
        <f t="shared" si="6"/>
        <v>-4119</v>
      </c>
    </row>
    <row r="65" spans="1:10" ht="14" thickBot="1" x14ac:dyDescent="0.2">
      <c r="A65" s="8" t="s">
        <v>45</v>
      </c>
      <c r="B65" s="8"/>
      <c r="C65" s="8"/>
      <c r="D65" s="8"/>
      <c r="E65" s="8"/>
      <c r="F65" s="13">
        <f>SUM(F55:F64)</f>
        <v>27985962</v>
      </c>
      <c r="G65" s="9">
        <f t="shared" ref="G65:J65" si="7">SUM(G55:G64)</f>
        <v>23118</v>
      </c>
      <c r="H65" s="9">
        <f t="shared" si="7"/>
        <v>128737</v>
      </c>
      <c r="I65" s="9">
        <f t="shared" si="7"/>
        <v>0</v>
      </c>
      <c r="J65" s="9">
        <f t="shared" si="7"/>
        <v>151855</v>
      </c>
    </row>
    <row r="66" spans="1:10" x14ac:dyDescent="0.15">
      <c r="B66" s="1" t="s">
        <v>2</v>
      </c>
      <c r="F66" s="6">
        <v>0</v>
      </c>
      <c r="G66" s="6">
        <v>0</v>
      </c>
      <c r="H66" s="6">
        <v>30921</v>
      </c>
      <c r="I66" s="6">
        <v>0</v>
      </c>
      <c r="J66" s="6">
        <f t="shared" ref="J66:J73" si="8">SUM(G66:I66)</f>
        <v>30921</v>
      </c>
    </row>
    <row r="67" spans="1:10" x14ac:dyDescent="0.15">
      <c r="B67" s="1" t="s">
        <v>33</v>
      </c>
      <c r="F67" s="6">
        <v>0</v>
      </c>
      <c r="G67" s="6">
        <v>0</v>
      </c>
      <c r="H67" s="6">
        <v>-14852</v>
      </c>
      <c r="I67" s="6">
        <v>0</v>
      </c>
      <c r="J67" s="6">
        <f t="shared" si="8"/>
        <v>-14852</v>
      </c>
    </row>
    <row r="68" spans="1:10" x14ac:dyDescent="0.15">
      <c r="B68" s="1" t="s">
        <v>26</v>
      </c>
      <c r="F68" s="6">
        <f>8075*2</f>
        <v>16150</v>
      </c>
      <c r="G68" s="6">
        <v>313</v>
      </c>
      <c r="H68" s="6">
        <v>0</v>
      </c>
      <c r="I68" s="6">
        <v>0</v>
      </c>
      <c r="J68" s="6">
        <f t="shared" si="8"/>
        <v>313</v>
      </c>
    </row>
    <row r="69" spans="1:10" x14ac:dyDescent="0.15">
      <c r="B69" s="1" t="s">
        <v>12</v>
      </c>
      <c r="F69" s="6">
        <f>43542*2</f>
        <v>87084</v>
      </c>
      <c r="G69" s="6">
        <v>0</v>
      </c>
      <c r="H69" s="6">
        <v>0</v>
      </c>
      <c r="I69" s="6">
        <v>0</v>
      </c>
      <c r="J69" s="6">
        <f t="shared" si="8"/>
        <v>0</v>
      </c>
    </row>
    <row r="70" spans="1:10" x14ac:dyDescent="0.15">
      <c r="B70" s="1" t="s">
        <v>13</v>
      </c>
      <c r="F70" s="6">
        <v>0</v>
      </c>
      <c r="G70" s="6">
        <v>1153</v>
      </c>
      <c r="H70" s="6">
        <v>19</v>
      </c>
      <c r="I70" s="6">
        <v>0</v>
      </c>
      <c r="J70" s="6">
        <f t="shared" si="8"/>
        <v>1172</v>
      </c>
    </row>
    <row r="71" spans="1:10" x14ac:dyDescent="0.15">
      <c r="B71" s="1" t="s">
        <v>3</v>
      </c>
      <c r="F71" s="6">
        <f>-84072*2</f>
        <v>-168144</v>
      </c>
      <c r="G71" s="6">
        <v>-165</v>
      </c>
      <c r="H71" s="6">
        <v>-3222</v>
      </c>
      <c r="I71" s="6">
        <v>0</v>
      </c>
      <c r="J71" s="6">
        <f t="shared" si="8"/>
        <v>-3387</v>
      </c>
    </row>
    <row r="72" spans="1:10" x14ac:dyDescent="0.15">
      <c r="B72" s="1" t="s">
        <v>4</v>
      </c>
      <c r="F72" s="6">
        <f>-5123*2</f>
        <v>-10246</v>
      </c>
      <c r="G72" s="6">
        <v>-10</v>
      </c>
      <c r="H72" s="6">
        <v>-181</v>
      </c>
      <c r="I72" s="6">
        <v>0</v>
      </c>
      <c r="J72" s="6">
        <f t="shared" si="8"/>
        <v>-191</v>
      </c>
    </row>
    <row r="73" spans="1:10" x14ac:dyDescent="0.15">
      <c r="B73" s="1" t="s">
        <v>32</v>
      </c>
      <c r="F73" s="6"/>
      <c r="G73" s="6"/>
      <c r="H73" s="6">
        <v>3399</v>
      </c>
      <c r="I73" s="6"/>
      <c r="J73" s="6">
        <f t="shared" si="8"/>
        <v>3399</v>
      </c>
    </row>
    <row r="74" spans="1:10" ht="14" thickBot="1" x14ac:dyDescent="0.2">
      <c r="A74" s="8" t="s">
        <v>46</v>
      </c>
      <c r="B74" s="8"/>
      <c r="C74" s="8"/>
      <c r="D74" s="8"/>
      <c r="E74" s="8"/>
      <c r="F74" s="13">
        <f>SUM(F65:F72)</f>
        <v>27910806</v>
      </c>
      <c r="G74" s="9">
        <f>SUM(G65:G72)</f>
        <v>24409</v>
      </c>
      <c r="H74" s="9">
        <f>SUM(H65:H73)</f>
        <v>144821</v>
      </c>
      <c r="I74" s="9">
        <f>SUM(I65:I72)</f>
        <v>0</v>
      </c>
      <c r="J74" s="17">
        <f>SUM(J65:J73)</f>
        <v>169230</v>
      </c>
    </row>
    <row r="75" spans="1:10" x14ac:dyDescent="0.15">
      <c r="B75" s="1" t="s">
        <v>2</v>
      </c>
      <c r="F75" s="6">
        <v>0</v>
      </c>
      <c r="G75" s="6">
        <v>0</v>
      </c>
      <c r="H75" s="6">
        <v>39176</v>
      </c>
      <c r="I75" s="6">
        <v>0</v>
      </c>
      <c r="J75" s="6">
        <f t="shared" ref="J75:J82" si="9">SUM(G75:I75)</f>
        <v>39176</v>
      </c>
    </row>
    <row r="76" spans="1:10" x14ac:dyDescent="0.15">
      <c r="B76" s="1" t="s">
        <v>34</v>
      </c>
      <c r="F76" s="6">
        <v>0</v>
      </c>
      <c r="G76" s="6">
        <v>0</v>
      </c>
      <c r="H76" s="6">
        <v>-16481</v>
      </c>
      <c r="I76" s="6">
        <v>0</v>
      </c>
      <c r="J76" s="6">
        <f t="shared" si="9"/>
        <v>-16481</v>
      </c>
    </row>
    <row r="77" spans="1:10" x14ac:dyDescent="0.15">
      <c r="B77" s="1" t="s">
        <v>26</v>
      </c>
      <c r="F77" s="6">
        <f>6827*2</f>
        <v>13654</v>
      </c>
      <c r="G77" s="6">
        <v>314</v>
      </c>
      <c r="H77" s="6">
        <v>0</v>
      </c>
      <c r="I77" s="6">
        <v>0</v>
      </c>
      <c r="J77" s="6">
        <f t="shared" si="9"/>
        <v>314</v>
      </c>
    </row>
    <row r="78" spans="1:10" x14ac:dyDescent="0.15">
      <c r="B78" s="1" t="s">
        <v>12</v>
      </c>
      <c r="F78" s="6">
        <f>41000*2</f>
        <v>82000</v>
      </c>
      <c r="G78" s="6">
        <v>0</v>
      </c>
      <c r="H78" s="6">
        <v>0</v>
      </c>
      <c r="I78" s="6">
        <v>0</v>
      </c>
      <c r="J78" s="6">
        <f t="shared" si="9"/>
        <v>0</v>
      </c>
    </row>
    <row r="79" spans="1:10" x14ac:dyDescent="0.15">
      <c r="B79" s="1" t="s">
        <v>13</v>
      </c>
      <c r="F79" s="6">
        <v>0</v>
      </c>
      <c r="G79" s="6">
        <v>1267</v>
      </c>
      <c r="H79" s="6">
        <v>0</v>
      </c>
      <c r="I79" s="6">
        <v>0</v>
      </c>
      <c r="J79" s="6">
        <f t="shared" si="9"/>
        <v>1267</v>
      </c>
    </row>
    <row r="80" spans="1:10" x14ac:dyDescent="0.15">
      <c r="B80" s="1" t="s">
        <v>29</v>
      </c>
      <c r="F80" s="6">
        <f>-584*2</f>
        <v>-1168</v>
      </c>
      <c r="G80" s="6">
        <v>0</v>
      </c>
      <c r="H80" s="6">
        <v>0</v>
      </c>
      <c r="I80" s="6">
        <v>0</v>
      </c>
      <c r="J80" s="6">
        <f t="shared" si="9"/>
        <v>0</v>
      </c>
    </row>
    <row r="81" spans="1:10" x14ac:dyDescent="0.15">
      <c r="B81" s="1" t="s">
        <v>3</v>
      </c>
      <c r="F81" s="6">
        <f>-65973*2</f>
        <v>-131946</v>
      </c>
      <c r="G81" s="6">
        <v>-140</v>
      </c>
      <c r="H81" s="6">
        <v>-2906</v>
      </c>
      <c r="I81" s="6">
        <v>0</v>
      </c>
      <c r="J81" s="6">
        <f t="shared" si="9"/>
        <v>-3046</v>
      </c>
    </row>
    <row r="82" spans="1:10" x14ac:dyDescent="0.15">
      <c r="B82" s="1" t="s">
        <v>4</v>
      </c>
      <c r="F82" s="6">
        <f>-4951*2</f>
        <v>-9902</v>
      </c>
      <c r="G82" s="6">
        <v>-12</v>
      </c>
      <c r="H82" s="6">
        <v>-207</v>
      </c>
      <c r="I82" s="6">
        <v>0</v>
      </c>
      <c r="J82" s="6">
        <f t="shared" si="9"/>
        <v>-219</v>
      </c>
    </row>
    <row r="83" spans="1:10" ht="14" thickBot="1" x14ac:dyDescent="0.2">
      <c r="A83" s="8" t="s">
        <v>44</v>
      </c>
      <c r="B83" s="8"/>
      <c r="C83" s="8"/>
      <c r="D83" s="8"/>
      <c r="E83" s="8"/>
      <c r="F83" s="13">
        <f>SUM(F74:F82)</f>
        <v>27863444</v>
      </c>
      <c r="G83" s="9">
        <f>SUM(G74:G82)</f>
        <v>25838</v>
      </c>
      <c r="H83" s="9">
        <f>SUM(H74:H82)</f>
        <v>164403</v>
      </c>
      <c r="I83" s="9">
        <f>SUM(I74:I82)</f>
        <v>0</v>
      </c>
      <c r="J83" s="17">
        <f>SUM(J74:J82)</f>
        <v>190241</v>
      </c>
    </row>
    <row r="84" spans="1:10" s="2" customFormat="1" x14ac:dyDescent="0.15">
      <c r="A84" s="1"/>
      <c r="B84" s="1" t="s">
        <v>2</v>
      </c>
      <c r="C84" s="1"/>
      <c r="D84" s="1"/>
      <c r="E84" s="1"/>
      <c r="F84" s="6">
        <v>0</v>
      </c>
      <c r="G84" s="6">
        <v>0</v>
      </c>
      <c r="H84" s="6">
        <v>47027</v>
      </c>
      <c r="I84" s="6">
        <v>0</v>
      </c>
      <c r="J84" s="6">
        <f t="shared" ref="J84:J93" si="10">SUM(G84:I84)</f>
        <v>47027</v>
      </c>
    </row>
    <row r="85" spans="1:10" s="2" customFormat="1" x14ac:dyDescent="0.15">
      <c r="A85" s="1"/>
      <c r="B85" s="1" t="s">
        <v>47</v>
      </c>
      <c r="C85" s="1"/>
      <c r="D85" s="1"/>
      <c r="E85" s="1"/>
      <c r="F85" s="6">
        <v>0</v>
      </c>
      <c r="G85" s="6">
        <v>0</v>
      </c>
      <c r="H85" s="6">
        <v>3787</v>
      </c>
      <c r="I85" s="6"/>
      <c r="J85" s="6">
        <f t="shared" si="10"/>
        <v>3787</v>
      </c>
    </row>
    <row r="86" spans="1:10" s="2" customFormat="1" x14ac:dyDescent="0.15">
      <c r="A86" s="1"/>
      <c r="B86" s="1" t="s">
        <v>35</v>
      </c>
      <c r="C86" s="1"/>
      <c r="D86" s="1"/>
      <c r="E86" s="1"/>
      <c r="F86" s="6">
        <v>0</v>
      </c>
      <c r="G86" s="6">
        <v>0</v>
      </c>
      <c r="H86" s="6">
        <v>-18650</v>
      </c>
      <c r="I86" s="6">
        <v>0</v>
      </c>
      <c r="J86" s="6">
        <f t="shared" si="10"/>
        <v>-18650</v>
      </c>
    </row>
    <row r="87" spans="1:10" s="2" customFormat="1" x14ac:dyDescent="0.15">
      <c r="A87" s="1"/>
      <c r="B87" s="1" t="s">
        <v>26</v>
      </c>
      <c r="C87" s="1"/>
      <c r="D87" s="1"/>
      <c r="E87" s="1"/>
      <c r="F87" s="6">
        <f>6467*2</f>
        <v>12934</v>
      </c>
      <c r="G87" s="6">
        <v>340</v>
      </c>
      <c r="H87" s="6">
        <v>0</v>
      </c>
      <c r="I87" s="6">
        <v>0</v>
      </c>
      <c r="J87" s="6">
        <f t="shared" si="10"/>
        <v>340</v>
      </c>
    </row>
    <row r="88" spans="1:10" s="2" customFormat="1" x14ac:dyDescent="0.15">
      <c r="A88" s="1"/>
      <c r="B88" s="1" t="s">
        <v>12</v>
      </c>
      <c r="C88" s="1"/>
      <c r="D88" s="1"/>
      <c r="E88" s="1"/>
      <c r="F88" s="6">
        <f>50745*2</f>
        <v>101490</v>
      </c>
      <c r="G88" s="6">
        <v>0</v>
      </c>
      <c r="H88" s="6">
        <v>0</v>
      </c>
      <c r="I88" s="6">
        <v>0</v>
      </c>
      <c r="J88" s="6">
        <f t="shared" si="10"/>
        <v>0</v>
      </c>
    </row>
    <row r="89" spans="1:10" s="2" customFormat="1" x14ac:dyDescent="0.15">
      <c r="A89" s="1"/>
      <c r="B89" s="1" t="s">
        <v>13</v>
      </c>
      <c r="C89" s="1"/>
      <c r="D89" s="1"/>
      <c r="E89" s="1"/>
      <c r="F89" s="6">
        <v>0</v>
      </c>
      <c r="G89" s="6">
        <v>2400</v>
      </c>
      <c r="H89" s="6">
        <v>0</v>
      </c>
      <c r="I89" s="6">
        <v>0</v>
      </c>
      <c r="J89" s="6">
        <f t="shared" si="10"/>
        <v>2400</v>
      </c>
    </row>
    <row r="90" spans="1:10" s="2" customFormat="1" hidden="1" x14ac:dyDescent="0.15">
      <c r="A90" s="1"/>
      <c r="B90" s="1" t="s">
        <v>21</v>
      </c>
      <c r="C90" s="1"/>
      <c r="D90" s="1"/>
      <c r="E90" s="1"/>
      <c r="F90" s="6">
        <v>0</v>
      </c>
      <c r="G90" s="6">
        <v>0</v>
      </c>
      <c r="H90" s="6">
        <v>0</v>
      </c>
      <c r="I90" s="6">
        <v>0</v>
      </c>
      <c r="J90" s="6">
        <f t="shared" si="10"/>
        <v>0</v>
      </c>
    </row>
    <row r="91" spans="1:10" s="2" customFormat="1" x14ac:dyDescent="0.15">
      <c r="A91" s="1"/>
      <c r="B91" s="1" t="s">
        <v>1</v>
      </c>
      <c r="C91" s="1"/>
      <c r="D91" s="1"/>
      <c r="E91" s="1"/>
      <c r="F91" s="6">
        <v>0</v>
      </c>
      <c r="G91" s="6">
        <v>0</v>
      </c>
      <c r="H91" s="6">
        <v>1238</v>
      </c>
      <c r="I91" s="6">
        <v>3617</v>
      </c>
      <c r="J91" s="6">
        <f t="shared" si="10"/>
        <v>4855</v>
      </c>
    </row>
    <row r="92" spans="1:10" s="2" customFormat="1" x14ac:dyDescent="0.15">
      <c r="A92" s="1"/>
      <c r="B92" s="1" t="s">
        <v>3</v>
      </c>
      <c r="C92" s="1"/>
      <c r="D92" s="1"/>
      <c r="E92" s="1"/>
      <c r="F92" s="6">
        <f>-133673*2</f>
        <v>-267346</v>
      </c>
      <c r="G92" s="6">
        <v>-305</v>
      </c>
      <c r="H92" s="6">
        <v>-6478</v>
      </c>
      <c r="I92" s="6">
        <v>0</v>
      </c>
      <c r="J92" s="6">
        <f t="shared" si="10"/>
        <v>-6783</v>
      </c>
    </row>
    <row r="93" spans="1:10" s="2" customFormat="1" x14ac:dyDescent="0.15">
      <c r="A93" s="1"/>
      <c r="B93" s="1" t="s">
        <v>4</v>
      </c>
      <c r="C93" s="1"/>
      <c r="D93" s="1"/>
      <c r="E93" s="1"/>
      <c r="F93" s="6">
        <f>-8893*2</f>
        <v>-17786</v>
      </c>
      <c r="G93" s="6">
        <v>-20</v>
      </c>
      <c r="H93" s="6">
        <v>-412</v>
      </c>
      <c r="I93" s="6">
        <v>0</v>
      </c>
      <c r="J93" s="6">
        <f t="shared" si="10"/>
        <v>-432</v>
      </c>
    </row>
    <row r="94" spans="1:10" s="2" customFormat="1" ht="14" thickBot="1" x14ac:dyDescent="0.2">
      <c r="A94" s="8" t="s">
        <v>43</v>
      </c>
      <c r="B94" s="8"/>
      <c r="C94" s="8"/>
      <c r="D94" s="8"/>
      <c r="E94" s="8"/>
      <c r="F94" s="13">
        <f>SUM(F83:F93)</f>
        <v>27692736</v>
      </c>
      <c r="G94" s="9">
        <f>SUM(G83:G93)</f>
        <v>28253</v>
      </c>
      <c r="H94" s="9">
        <f>SUM(H83:H93)</f>
        <v>190915</v>
      </c>
      <c r="I94" s="9">
        <f>SUM(I83:I93)</f>
        <v>3617</v>
      </c>
      <c r="J94" s="9">
        <f>SUM(J83:J93)</f>
        <v>222785</v>
      </c>
    </row>
    <row r="95" spans="1:10" x14ac:dyDescent="0.15">
      <c r="B95" s="1" t="s">
        <v>2</v>
      </c>
      <c r="F95" s="6">
        <v>0</v>
      </c>
      <c r="G95" s="6">
        <v>0</v>
      </c>
      <c r="H95" s="6">
        <v>52846</v>
      </c>
      <c r="I95" s="6">
        <v>0</v>
      </c>
      <c r="J95" s="6">
        <f t="shared" ref="J95:J103" si="11">SUM(G95:I95)</f>
        <v>52846</v>
      </c>
    </row>
    <row r="96" spans="1:10" x14ac:dyDescent="0.15">
      <c r="B96" s="1" t="s">
        <v>36</v>
      </c>
      <c r="F96" s="6">
        <v>0</v>
      </c>
      <c r="G96" s="6">
        <v>0</v>
      </c>
      <c r="H96" s="6">
        <v>-21600</v>
      </c>
      <c r="I96" s="6">
        <v>0</v>
      </c>
      <c r="J96" s="6">
        <f t="shared" si="11"/>
        <v>-21600</v>
      </c>
    </row>
    <row r="97" spans="1:10" x14ac:dyDescent="0.15">
      <c r="B97" s="1" t="s">
        <v>26</v>
      </c>
      <c r="F97" s="6">
        <v>9940</v>
      </c>
      <c r="G97" s="6">
        <v>435</v>
      </c>
      <c r="H97" s="6">
        <v>0</v>
      </c>
      <c r="I97" s="6">
        <v>0</v>
      </c>
      <c r="J97" s="6">
        <f t="shared" si="11"/>
        <v>435</v>
      </c>
    </row>
    <row r="98" spans="1:10" x14ac:dyDescent="0.15">
      <c r="B98" s="1" t="s">
        <v>12</v>
      </c>
      <c r="F98" s="6">
        <v>73438</v>
      </c>
      <c r="G98" s="6">
        <v>0</v>
      </c>
      <c r="H98" s="6">
        <v>0</v>
      </c>
      <c r="I98" s="6">
        <v>0</v>
      </c>
      <c r="J98" s="6">
        <f t="shared" si="11"/>
        <v>0</v>
      </c>
    </row>
    <row r="99" spans="1:10" x14ac:dyDescent="0.15">
      <c r="B99" s="1" t="s">
        <v>13</v>
      </c>
      <c r="F99" s="6">
        <v>0</v>
      </c>
      <c r="G99" s="6">
        <v>1751</v>
      </c>
      <c r="H99" s="6">
        <v>0</v>
      </c>
      <c r="I99" s="6">
        <v>0</v>
      </c>
      <c r="J99" s="6">
        <f t="shared" si="11"/>
        <v>1751</v>
      </c>
    </row>
    <row r="100" spans="1:10" x14ac:dyDescent="0.15">
      <c r="B100" s="1" t="s">
        <v>29</v>
      </c>
      <c r="F100" s="6">
        <v>-3475</v>
      </c>
      <c r="G100" s="6">
        <v>0</v>
      </c>
      <c r="H100" s="6">
        <v>0</v>
      </c>
      <c r="I100" s="6">
        <v>0</v>
      </c>
      <c r="J100" s="6">
        <f t="shared" si="11"/>
        <v>0</v>
      </c>
    </row>
    <row r="101" spans="1:10" x14ac:dyDescent="0.15">
      <c r="B101" s="1" t="s">
        <v>42</v>
      </c>
      <c r="F101" s="6">
        <v>0</v>
      </c>
      <c r="G101" s="6">
        <v>0</v>
      </c>
      <c r="H101" s="6">
        <v>0</v>
      </c>
      <c r="I101" s="6">
        <v>-1662</v>
      </c>
      <c r="J101" s="6">
        <f t="shared" si="11"/>
        <v>-1662</v>
      </c>
    </row>
    <row r="102" spans="1:10" x14ac:dyDescent="0.15">
      <c r="B102" s="1" t="s">
        <v>3</v>
      </c>
      <c r="F102" s="6">
        <v>-102206</v>
      </c>
      <c r="G102" s="6">
        <v>-126</v>
      </c>
      <c r="H102" s="6">
        <v>-3769</v>
      </c>
      <c r="I102" s="6">
        <v>0</v>
      </c>
      <c r="J102" s="6">
        <f t="shared" si="11"/>
        <v>-3895</v>
      </c>
    </row>
    <row r="103" spans="1:10" x14ac:dyDescent="0.15">
      <c r="B103" s="1" t="s">
        <v>4</v>
      </c>
      <c r="F103" s="6">
        <v>-15568</v>
      </c>
      <c r="G103" s="6">
        <v>-18</v>
      </c>
      <c r="H103" s="6">
        <v>-527</v>
      </c>
      <c r="I103" s="6">
        <v>0</v>
      </c>
      <c r="J103" s="6">
        <f t="shared" si="11"/>
        <v>-545</v>
      </c>
    </row>
    <row r="104" spans="1:10" ht="14" thickBot="1" x14ac:dyDescent="0.2">
      <c r="A104" s="8" t="s">
        <v>37</v>
      </c>
      <c r="B104" s="8"/>
      <c r="C104" s="8"/>
      <c r="D104" s="8"/>
      <c r="E104" s="8"/>
      <c r="F104" s="13">
        <f>SUM(F94:F103)</f>
        <v>27654865</v>
      </c>
      <c r="G104" s="9">
        <f>SUM(G94:G103)</f>
        <v>30295</v>
      </c>
      <c r="H104" s="9">
        <f>SUM(H94:H103)</f>
        <v>217865</v>
      </c>
      <c r="I104" s="9">
        <f>SUM(I94:I103)</f>
        <v>1955</v>
      </c>
      <c r="J104" s="9">
        <f>SUM(J94:J103)</f>
        <v>250115</v>
      </c>
    </row>
    <row r="105" spans="1:10" x14ac:dyDescent="0.15">
      <c r="A105" s="2"/>
      <c r="B105" s="2" t="s">
        <v>2</v>
      </c>
      <c r="C105" s="2"/>
      <c r="D105" s="2"/>
      <c r="E105" s="2"/>
      <c r="F105" s="7">
        <v>0</v>
      </c>
      <c r="G105" s="7">
        <v>0</v>
      </c>
      <c r="H105" s="7">
        <v>55404</v>
      </c>
      <c r="I105" s="7">
        <v>0</v>
      </c>
      <c r="J105" s="7">
        <f t="shared" ref="J105:J110" si="12">SUM(G105:I105)</f>
        <v>55404</v>
      </c>
    </row>
    <row r="106" spans="1:10" x14ac:dyDescent="0.15">
      <c r="A106" s="2"/>
      <c r="B106" s="2" t="s">
        <v>41</v>
      </c>
      <c r="C106" s="2"/>
      <c r="D106" s="2"/>
      <c r="E106" s="2"/>
      <c r="F106" s="7">
        <v>0</v>
      </c>
      <c r="G106" s="7">
        <v>0</v>
      </c>
      <c r="H106" s="7">
        <v>-53004</v>
      </c>
      <c r="I106" s="7">
        <v>0</v>
      </c>
      <c r="J106" s="7">
        <f t="shared" si="12"/>
        <v>-53004</v>
      </c>
    </row>
    <row r="107" spans="1:10" x14ac:dyDescent="0.15">
      <c r="A107" s="2"/>
      <c r="B107" s="2" t="s">
        <v>26</v>
      </c>
      <c r="C107" s="2"/>
      <c r="D107" s="2"/>
      <c r="E107" s="2"/>
      <c r="F107" s="7">
        <v>10168</v>
      </c>
      <c r="G107" s="7">
        <v>570</v>
      </c>
      <c r="H107" s="7">
        <v>0</v>
      </c>
      <c r="I107" s="7">
        <v>0</v>
      </c>
      <c r="J107" s="7">
        <f t="shared" si="12"/>
        <v>570</v>
      </c>
    </row>
    <row r="108" spans="1:10" x14ac:dyDescent="0.15">
      <c r="A108" s="2"/>
      <c r="B108" s="2" t="s">
        <v>12</v>
      </c>
      <c r="C108" s="2"/>
      <c r="D108" s="2"/>
      <c r="E108" s="2"/>
      <c r="F108" s="7">
        <v>57411</v>
      </c>
      <c r="G108" s="7">
        <v>0</v>
      </c>
      <c r="H108" s="7">
        <v>0</v>
      </c>
      <c r="I108" s="7">
        <v>0</v>
      </c>
      <c r="J108" s="7">
        <f t="shared" si="12"/>
        <v>0</v>
      </c>
    </row>
    <row r="109" spans="1:10" x14ac:dyDescent="0.15">
      <c r="A109" s="2"/>
      <c r="B109" s="2" t="s">
        <v>13</v>
      </c>
      <c r="C109" s="2"/>
      <c r="D109" s="2"/>
      <c r="E109" s="2"/>
      <c r="F109" s="7">
        <v>0</v>
      </c>
      <c r="G109" s="7">
        <v>1891</v>
      </c>
      <c r="H109" s="7">
        <v>0</v>
      </c>
      <c r="I109" s="7">
        <v>0</v>
      </c>
      <c r="J109" s="7">
        <f t="shared" si="12"/>
        <v>1891</v>
      </c>
    </row>
    <row r="110" spans="1:10" x14ac:dyDescent="0.15">
      <c r="A110" s="2"/>
      <c r="B110" s="2" t="s">
        <v>42</v>
      </c>
      <c r="C110" s="2"/>
      <c r="D110" s="2"/>
      <c r="E110" s="2"/>
      <c r="F110" s="7">
        <v>0</v>
      </c>
      <c r="G110" s="7">
        <v>0</v>
      </c>
      <c r="H110" s="7">
        <v>0</v>
      </c>
      <c r="I110" s="7">
        <v>-1662</v>
      </c>
      <c r="J110" s="7">
        <f t="shared" si="12"/>
        <v>-1662</v>
      </c>
    </row>
    <row r="111" spans="1:10" x14ac:dyDescent="0.15">
      <c r="A111" s="2"/>
      <c r="B111" s="2" t="s">
        <v>3</v>
      </c>
      <c r="C111" s="2"/>
      <c r="D111" s="2"/>
      <c r="E111" s="2"/>
      <c r="F111" s="7">
        <v>-138947</v>
      </c>
      <c r="G111" s="7">
        <f>-187</f>
        <v>-187</v>
      </c>
      <c r="H111" s="7">
        <f>-7633</f>
        <v>-7633</v>
      </c>
      <c r="I111" s="7">
        <v>0</v>
      </c>
      <c r="J111" s="7">
        <v>-7819</v>
      </c>
    </row>
    <row r="112" spans="1:10" x14ac:dyDescent="0.15">
      <c r="A112" s="2"/>
      <c r="B112" s="2" t="s">
        <v>4</v>
      </c>
      <c r="C112" s="2"/>
      <c r="D112" s="2"/>
      <c r="E112" s="2"/>
      <c r="F112" s="7">
        <v>-18496</v>
      </c>
      <c r="G112" s="7">
        <v>-23</v>
      </c>
      <c r="H112" s="7">
        <v>-780</v>
      </c>
      <c r="I112" s="7">
        <v>0</v>
      </c>
      <c r="J112" s="7">
        <v>-804</v>
      </c>
    </row>
    <row r="113" spans="1:10" ht="14" thickBot="1" x14ac:dyDescent="0.2">
      <c r="A113" s="5" t="s">
        <v>40</v>
      </c>
      <c r="B113" s="5"/>
      <c r="C113" s="5"/>
      <c r="D113" s="5"/>
      <c r="E113" s="5"/>
      <c r="F113" s="15">
        <f>SUM(F104:F112)</f>
        <v>27565001</v>
      </c>
      <c r="G113" s="14">
        <f>SUM(G104:G112)</f>
        <v>32546</v>
      </c>
      <c r="H113" s="14">
        <f>SUM(H104:H112)</f>
        <v>211852</v>
      </c>
      <c r="I113" s="14">
        <f>SUM(I104:I112)</f>
        <v>293</v>
      </c>
      <c r="J113" s="14">
        <f>SUM(J104:J112)</f>
        <v>244691</v>
      </c>
    </row>
  </sheetData>
  <mergeCells count="5">
    <mergeCell ref="A1:J1"/>
    <mergeCell ref="A2:J2"/>
    <mergeCell ref="A3:J3"/>
    <mergeCell ref="F7:G7"/>
    <mergeCell ref="A4:J4"/>
  </mergeCells>
  <printOptions horizontalCentered="1"/>
  <pageMargins left="0.7" right="0.43" top="0.22" bottom="0.26" header="0" footer="0"/>
  <pageSetup scale="3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Stmts of SH Equity</vt:lpstr>
      <vt:lpstr>'Stmts of SH Equity'!Print_Titles</vt:lpstr>
    </vt:vector>
  </TitlesOfParts>
  <Company>Computer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Simon</dc:creator>
  <cp:lastModifiedBy>Microsoft Office User</cp:lastModifiedBy>
  <cp:lastPrinted>2015-05-21T13:00:33Z</cp:lastPrinted>
  <dcterms:created xsi:type="dcterms:W3CDTF">2004-05-11T15:37:51Z</dcterms:created>
  <dcterms:modified xsi:type="dcterms:W3CDTF">2021-05-18T14:34:11Z</dcterms:modified>
</cp:coreProperties>
</file>