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P&amp;A Documents\Annual &amp; Qtrly Reporting\FY21\Annual Report\"/>
    </mc:Choice>
  </mc:AlternateContent>
  <xr:revisionPtr revIDLastSave="0" documentId="13_ncr:1_{44FB3B8D-7F37-4B24-82C5-E6663FA3B9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l Sheets" sheetId="4" r:id="rId1"/>
  </sheets>
  <definedNames>
    <definedName name="_xlnm.Print_Area" localSheetId="0">'Bal Sheets'!$A$1:$N$70</definedName>
    <definedName name="_xlnm.Print_Titles" localSheetId="0">'Bal Sheets'!$A:$C,'Bal Sheets'!$1:$8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4" l="1"/>
  <c r="D67" i="4" l="1"/>
  <c r="D50" i="4"/>
  <c r="D58" i="4" s="1"/>
  <c r="D24" i="4"/>
  <c r="D26" i="4" s="1"/>
  <c r="D17" i="4"/>
  <c r="D69" i="4" l="1"/>
  <c r="D37" i="4"/>
  <c r="G53" i="4"/>
  <c r="G65" i="4"/>
  <c r="G31" i="4"/>
  <c r="H53" i="4"/>
  <c r="H65" i="4"/>
  <c r="I43" i="4" l="1"/>
  <c r="I53" i="4"/>
  <c r="H43" i="4" l="1"/>
  <c r="H67" i="4" l="1"/>
  <c r="N67" i="4"/>
  <c r="M67" i="4"/>
  <c r="L67" i="4"/>
  <c r="K67" i="4"/>
  <c r="J67" i="4"/>
  <c r="I67" i="4"/>
  <c r="F67" i="4"/>
  <c r="E67" i="4"/>
  <c r="G64" i="4"/>
  <c r="N50" i="4"/>
  <c r="N58" i="4" s="1"/>
  <c r="M50" i="4"/>
  <c r="M58" i="4" s="1"/>
  <c r="L50" i="4"/>
  <c r="L58" i="4" s="1"/>
  <c r="K50" i="4"/>
  <c r="K58" i="4" s="1"/>
  <c r="J50" i="4"/>
  <c r="J58" i="4" s="1"/>
  <c r="I50" i="4"/>
  <c r="I58" i="4" s="1"/>
  <c r="H50" i="4"/>
  <c r="H58" i="4" s="1"/>
  <c r="G50" i="4"/>
  <c r="G58" i="4" s="1"/>
  <c r="F43" i="4"/>
  <c r="E43" i="4"/>
  <c r="E50" i="4" s="1"/>
  <c r="E58" i="4" s="1"/>
  <c r="N24" i="4"/>
  <c r="N26" i="4" s="1"/>
  <c r="M24" i="4"/>
  <c r="M26" i="4" s="1"/>
  <c r="L24" i="4"/>
  <c r="L26" i="4" s="1"/>
  <c r="K24" i="4"/>
  <c r="K26" i="4" s="1"/>
  <c r="J24" i="4"/>
  <c r="J26" i="4" s="1"/>
  <c r="I24" i="4"/>
  <c r="I26" i="4" s="1"/>
  <c r="G24" i="4"/>
  <c r="G26" i="4" s="1"/>
  <c r="F24" i="4"/>
  <c r="F26" i="4" s="1"/>
  <c r="H22" i="4"/>
  <c r="E22" i="4"/>
  <c r="E21" i="4"/>
  <c r="N17" i="4"/>
  <c r="M17" i="4"/>
  <c r="L17" i="4"/>
  <c r="K17" i="4"/>
  <c r="J17" i="4"/>
  <c r="I17" i="4"/>
  <c r="H17" i="4"/>
  <c r="G17" i="4"/>
  <c r="F17" i="4"/>
  <c r="E17" i="4"/>
  <c r="L69" i="4" l="1"/>
  <c r="K69" i="4"/>
  <c r="E69" i="4"/>
  <c r="M69" i="4"/>
  <c r="N69" i="4"/>
  <c r="H24" i="4"/>
  <c r="H26" i="4" s="1"/>
  <c r="J37" i="4"/>
  <c r="K37" i="4"/>
  <c r="G67" i="4"/>
  <c r="F50" i="4"/>
  <c r="F58" i="4" s="1"/>
  <c r="F69" i="4" s="1"/>
  <c r="G37" i="4"/>
  <c r="I37" i="4"/>
  <c r="H69" i="4"/>
  <c r="L37" i="4"/>
  <c r="I69" i="4"/>
  <c r="M37" i="4"/>
  <c r="F37" i="4"/>
  <c r="J69" i="4"/>
  <c r="N37" i="4"/>
  <c r="E24" i="4"/>
  <c r="E26" i="4" s="1"/>
  <c r="E37" i="4" l="1"/>
  <c r="G69" i="4"/>
  <c r="H37" i="4"/>
</calcChain>
</file>

<file path=xl/sharedStrings.xml><?xml version="1.0" encoding="utf-8"?>
<sst xmlns="http://schemas.openxmlformats.org/spreadsheetml/2006/main" count="87" uniqueCount="56">
  <si>
    <t>Income tax receivable</t>
  </si>
  <si>
    <t>Prepaid expenses and other current assets</t>
  </si>
  <si>
    <t>Other assets</t>
  </si>
  <si>
    <t>Accounts payable and accrued expenses</t>
  </si>
  <si>
    <t>Deferred revenue</t>
  </si>
  <si>
    <t>Other liabilities</t>
  </si>
  <si>
    <t>CONSOLIDATED BALANCE SHEETS</t>
  </si>
  <si>
    <t>(in thousands, except share data)</t>
  </si>
  <si>
    <t>ASSETS</t>
  </si>
  <si>
    <t>Current Assets</t>
  </si>
  <si>
    <t>Cash</t>
  </si>
  <si>
    <t>Funds held on behalf of clients</t>
  </si>
  <si>
    <t>Deferred contract costs</t>
  </si>
  <si>
    <t>Total current assets</t>
  </si>
  <si>
    <t>Property and equipment, at cost</t>
  </si>
  <si>
    <t>Land</t>
  </si>
  <si>
    <t>Buildings and improvements</t>
  </si>
  <si>
    <t>Equipment</t>
  </si>
  <si>
    <t>Construction-in-progress</t>
  </si>
  <si>
    <t>Accumulated depreciation</t>
  </si>
  <si>
    <t>Property and equipment, net of accumulated depreciation</t>
  </si>
  <si>
    <t xml:space="preserve"> </t>
  </si>
  <si>
    <t>Software and software licenses, net of accumulated</t>
  </si>
  <si>
    <t>Internally developed software, net</t>
  </si>
  <si>
    <t>Goodwill</t>
  </si>
  <si>
    <t>Intangible assets, net</t>
  </si>
  <si>
    <t>Right of use assets</t>
  </si>
  <si>
    <t>Total Assets</t>
  </si>
  <si>
    <t>LIABILITIES AND SHAREHOLDERS' EQUITY</t>
  </si>
  <si>
    <t>Current Liabilities</t>
  </si>
  <si>
    <t>Deferred contract liabilities</t>
  </si>
  <si>
    <t>Client funding obligation - settlement liabilities</t>
  </si>
  <si>
    <t>Current portion of operating lease liabilities</t>
  </si>
  <si>
    <t>Notes payable, current portion</t>
  </si>
  <si>
    <t>Earn-out provision related to acquisition</t>
  </si>
  <si>
    <t>Total current liabilities</t>
  </si>
  <si>
    <t>Notes payable, long-term</t>
  </si>
  <si>
    <t>Deferred income taxes, net</t>
  </si>
  <si>
    <t>Postretirement benefits</t>
  </si>
  <si>
    <t>Operating lease liabilities</t>
  </si>
  <si>
    <t>Total liabilities</t>
  </si>
  <si>
    <t>Shareholders' Equity</t>
  </si>
  <si>
    <t>Preferred stock; 5,000,000 shares authorized; none issued</t>
  </si>
  <si>
    <t>Common stock, no par; 60,000,000 shares authorized;</t>
  </si>
  <si>
    <t>27,654,865 shares issued at February 29, 2020;</t>
  </si>
  <si>
    <t>Retained earnings</t>
  </si>
  <si>
    <t>Total shareholders' equity</t>
  </si>
  <si>
    <t>Total Liabilities and Shareholders' Equity</t>
  </si>
  <si>
    <t>(Unaudited)</t>
  </si>
  <si>
    <t>FY2011 - FY2021</t>
  </si>
  <si>
    <t>COMPUTER SERVICES, INC.</t>
  </si>
  <si>
    <t>YEARS ENDED FEBRUARY 28 AND 29,</t>
  </si>
  <si>
    <t>27,565,001 shares issued at February 28, 2021;</t>
  </si>
  <si>
    <t>Accumulated other comprehensive income, net</t>
  </si>
  <si>
    <t>Accounts receivable, net</t>
  </si>
  <si>
    <t>amortization of $58,003 in 2021 and $53,529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</si>
</sst>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0" xfId="1" applyNumberFormat="1" applyFont="1" applyFill="1"/>
    <xf numFmtId="41" fontId="3" fillId="0" borderId="0" xfId="1" applyNumberFormat="1" applyFont="1" applyFill="1"/>
    <xf numFmtId="41" fontId="2" fillId="0" borderId="0" xfId="1" applyNumberFormat="1" applyFont="1" applyFill="1"/>
    <xf numFmtId="41" fontId="3" fillId="0" borderId="1" xfId="1" applyNumberFormat="1" applyFont="1" applyFill="1" applyBorder="1"/>
    <xf numFmtId="41" fontId="2" fillId="0" borderId="1" xfId="1" applyNumberFormat="1" applyFont="1" applyFill="1" applyBorder="1"/>
    <xf numFmtId="165" fontId="3" fillId="0" borderId="0" xfId="2" applyNumberFormat="1" applyFont="1" applyFill="1"/>
    <xf numFmtId="165" fontId="2" fillId="0" borderId="0" xfId="2" applyNumberFormat="1" applyFont="1" applyFill="1"/>
    <xf numFmtId="0" fontId="2" fillId="0" borderId="1" xfId="0" applyFont="1" applyFill="1" applyBorder="1"/>
    <xf numFmtId="42" fontId="2" fillId="0" borderId="0" xfId="2" applyNumberFormat="1" applyFont="1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16" fontId="2" fillId="0" borderId="1" xfId="0" applyNumberFormat="1" applyFont="1" applyFill="1" applyBorder="1"/>
    <xf numFmtId="42" fontId="3" fillId="0" borderId="0" xfId="2" applyNumberFormat="1" applyFont="1" applyFill="1"/>
    <xf numFmtId="41" fontId="3" fillId="0" borderId="0" xfId="2" applyNumberFormat="1" applyFont="1" applyFill="1"/>
    <xf numFmtId="41" fontId="2" fillId="0" borderId="0" xfId="2" applyNumberFormat="1" applyFont="1" applyFill="1"/>
    <xf numFmtId="0" fontId="2" fillId="0" borderId="3" xfId="0" applyFont="1" applyFill="1" applyBorder="1"/>
    <xf numFmtId="42" fontId="3" fillId="0" borderId="3" xfId="2" applyNumberFormat="1" applyFont="1" applyFill="1" applyBorder="1"/>
    <xf numFmtId="42" fontId="2" fillId="0" borderId="3" xfId="2" applyNumberFormat="1" applyFont="1" applyFill="1" applyBorder="1"/>
    <xf numFmtId="43" fontId="2" fillId="0" borderId="0" xfId="0" applyNumberFormat="1" applyFont="1" applyFill="1"/>
    <xf numFmtId="0" fontId="2" fillId="0" borderId="0" xfId="1" applyNumberFormat="1" applyFont="1" applyFill="1"/>
    <xf numFmtId="164" fontId="2" fillId="0" borderId="2" xfId="1" applyNumberFormat="1" applyFont="1" applyFill="1" applyBorder="1"/>
    <xf numFmtId="0" fontId="2" fillId="0" borderId="2" xfId="0" applyFont="1" applyFill="1" applyBorder="1"/>
    <xf numFmtId="41" fontId="3" fillId="0" borderId="2" xfId="1" applyNumberFormat="1" applyFont="1" applyFill="1" applyBorder="1"/>
    <xf numFmtId="41" fontId="2" fillId="0" borderId="2" xfId="1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 2" xfId="3" xr:uid="{4E385DEB-31D6-4806-B496-5EA60813F0A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909F9-40A8-4FF2-8081-E1B37D7821C9}">
  <dimension ref="A1:N225"/>
  <sheetViews>
    <sheetView showGridLines="0" tabSelected="1" zoomScaleNormal="100" zoomScaleSheetLayoutView="75" workbookViewId="0">
      <pane ySplit="7" topLeftCell="A8" activePane="bottomLeft" state="frozenSplit"/>
      <selection activeCell="A3" sqref="A3:N3"/>
      <selection pane="bottomLeft" activeCell="C7" sqref="C7"/>
    </sheetView>
  </sheetViews>
  <sheetFormatPr defaultColWidth="9.33203125" defaultRowHeight="12.75" x14ac:dyDescent="0.2"/>
  <cols>
    <col min="1" max="2" width="3.33203125" style="4" customWidth="1"/>
    <col min="3" max="3" width="58.5" style="4" customWidth="1"/>
    <col min="4" max="7" width="14.5" style="4" customWidth="1"/>
    <col min="8" max="8" width="14.5" style="4" bestFit="1" customWidth="1"/>
    <col min="9" max="14" width="12.83203125" style="4" customWidth="1"/>
    <col min="15" max="16384" width="9.33203125" style="4"/>
  </cols>
  <sheetData>
    <row r="1" spans="1:14" s="1" customFormat="1" ht="18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8" x14ac:dyDescent="0.25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 x14ac:dyDescent="0.25">
      <c r="A3" s="29" t="s">
        <v>49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">
      <c r="A4" s="30" t="s">
        <v>48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14" t="s">
        <v>7</v>
      </c>
    </row>
    <row r="6" spans="1:14" x14ac:dyDescent="0.2">
      <c r="F6" s="15"/>
      <c r="G6" s="15"/>
      <c r="H6" s="15"/>
      <c r="I6" s="15"/>
    </row>
    <row r="7" spans="1:14" x14ac:dyDescent="0.2">
      <c r="A7" s="16" t="s">
        <v>51</v>
      </c>
      <c r="B7" s="12"/>
      <c r="C7" s="12"/>
      <c r="D7" s="2">
        <v>2021</v>
      </c>
      <c r="E7" s="3">
        <v>2020</v>
      </c>
      <c r="F7" s="3">
        <v>2019</v>
      </c>
      <c r="G7" s="3">
        <v>2018</v>
      </c>
      <c r="H7" s="3">
        <v>2017</v>
      </c>
      <c r="I7" s="3">
        <v>2016</v>
      </c>
      <c r="J7" s="3">
        <v>2015</v>
      </c>
      <c r="K7" s="3">
        <v>2014</v>
      </c>
      <c r="L7" s="3">
        <v>2013</v>
      </c>
      <c r="M7" s="3">
        <v>2012</v>
      </c>
      <c r="N7" s="3">
        <v>2011</v>
      </c>
    </row>
    <row r="8" spans="1:14" x14ac:dyDescent="0.2">
      <c r="D8" s="1"/>
      <c r="E8" s="15"/>
      <c r="F8" s="15"/>
      <c r="G8" s="15"/>
      <c r="H8" s="15"/>
      <c r="I8" s="15"/>
    </row>
    <row r="9" spans="1:14" x14ac:dyDescent="0.2">
      <c r="A9" s="4" t="s">
        <v>8</v>
      </c>
      <c r="D9" s="1"/>
    </row>
    <row r="10" spans="1:14" x14ac:dyDescent="0.2">
      <c r="A10" s="4" t="s">
        <v>9</v>
      </c>
      <c r="D10" s="1"/>
    </row>
    <row r="11" spans="1:14" x14ac:dyDescent="0.2">
      <c r="B11" s="4" t="s">
        <v>10</v>
      </c>
      <c r="D11" s="17">
        <v>45398</v>
      </c>
      <c r="E11" s="13">
        <v>70109</v>
      </c>
      <c r="F11" s="13">
        <v>56553</v>
      </c>
      <c r="G11" s="13">
        <v>40661</v>
      </c>
      <c r="H11" s="13">
        <v>34552</v>
      </c>
      <c r="I11" s="13">
        <v>17397</v>
      </c>
      <c r="J11" s="13">
        <v>11849</v>
      </c>
      <c r="K11" s="13">
        <v>1078</v>
      </c>
      <c r="L11" s="13">
        <v>499</v>
      </c>
      <c r="M11" s="13">
        <v>8514</v>
      </c>
      <c r="N11" s="13">
        <v>3527</v>
      </c>
    </row>
    <row r="12" spans="1:14" x14ac:dyDescent="0.2">
      <c r="B12" s="4" t="s">
        <v>11</v>
      </c>
      <c r="D12" s="6">
        <v>8566</v>
      </c>
      <c r="E12" s="7">
        <v>8912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">
      <c r="B13" s="4" t="s">
        <v>54</v>
      </c>
      <c r="D13" s="6">
        <v>42223</v>
      </c>
      <c r="E13" s="7">
        <v>37993</v>
      </c>
      <c r="F13" s="7">
        <v>38727</v>
      </c>
      <c r="G13" s="7">
        <v>30529</v>
      </c>
      <c r="H13" s="7">
        <v>28249</v>
      </c>
      <c r="I13" s="7">
        <v>28045</v>
      </c>
      <c r="J13" s="7">
        <v>25723</v>
      </c>
      <c r="K13" s="7">
        <v>25962</v>
      </c>
      <c r="L13" s="7">
        <v>21953</v>
      </c>
      <c r="M13" s="7">
        <v>21306</v>
      </c>
      <c r="N13" s="7">
        <v>19018</v>
      </c>
    </row>
    <row r="14" spans="1:14" x14ac:dyDescent="0.2">
      <c r="B14" s="4" t="s">
        <v>0</v>
      </c>
      <c r="D14" s="6">
        <v>932</v>
      </c>
      <c r="E14" s="7">
        <v>1352</v>
      </c>
      <c r="F14" s="7">
        <v>1666</v>
      </c>
      <c r="G14" s="7">
        <v>3851</v>
      </c>
      <c r="H14" s="7">
        <v>1121</v>
      </c>
      <c r="I14" s="7">
        <v>78</v>
      </c>
      <c r="J14" s="7">
        <v>2993</v>
      </c>
      <c r="K14" s="7">
        <v>538</v>
      </c>
      <c r="L14" s="7">
        <v>797</v>
      </c>
      <c r="M14" s="7">
        <v>2444</v>
      </c>
      <c r="N14" s="7">
        <v>2042</v>
      </c>
    </row>
    <row r="15" spans="1:14" x14ac:dyDescent="0.2">
      <c r="B15" s="4" t="s">
        <v>12</v>
      </c>
      <c r="D15" s="6">
        <v>18718</v>
      </c>
      <c r="E15" s="7">
        <v>14979</v>
      </c>
      <c r="F15" s="7">
        <v>10456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x14ac:dyDescent="0.2">
      <c r="A16" s="12"/>
      <c r="B16" s="12" t="s">
        <v>1</v>
      </c>
      <c r="C16" s="12"/>
      <c r="D16" s="8">
        <v>10917</v>
      </c>
      <c r="E16" s="9">
        <v>10509</v>
      </c>
      <c r="F16" s="9">
        <v>9694</v>
      </c>
      <c r="G16" s="9">
        <v>16332</v>
      </c>
      <c r="H16" s="9">
        <v>13143</v>
      </c>
      <c r="I16" s="9">
        <v>11978</v>
      </c>
      <c r="J16" s="9">
        <v>10776</v>
      </c>
      <c r="K16" s="9">
        <v>9628</v>
      </c>
      <c r="L16" s="9">
        <v>6625</v>
      </c>
      <c r="M16" s="9">
        <v>6664</v>
      </c>
      <c r="N16" s="9">
        <v>5933</v>
      </c>
    </row>
    <row r="17" spans="1:14" x14ac:dyDescent="0.2">
      <c r="C17" s="4" t="s">
        <v>13</v>
      </c>
      <c r="D17" s="6">
        <f t="shared" ref="D17" si="0">SUM(D11:D16)</f>
        <v>126754</v>
      </c>
      <c r="E17" s="7">
        <f t="shared" ref="E17:F17" si="1">SUM(E11:E16)</f>
        <v>143854</v>
      </c>
      <c r="F17" s="7">
        <f t="shared" si="1"/>
        <v>117096</v>
      </c>
      <c r="G17" s="7">
        <f t="shared" ref="G17:N17" si="2">SUM(G11:G16)</f>
        <v>91373</v>
      </c>
      <c r="H17" s="7">
        <f t="shared" si="2"/>
        <v>77065</v>
      </c>
      <c r="I17" s="7">
        <f t="shared" si="2"/>
        <v>57498</v>
      </c>
      <c r="J17" s="7">
        <f t="shared" si="2"/>
        <v>51341</v>
      </c>
      <c r="K17" s="7">
        <f t="shared" si="2"/>
        <v>37206</v>
      </c>
      <c r="L17" s="7">
        <f t="shared" si="2"/>
        <v>29874</v>
      </c>
      <c r="M17" s="7">
        <f t="shared" si="2"/>
        <v>38928</v>
      </c>
      <c r="N17" s="7">
        <f t="shared" si="2"/>
        <v>30520</v>
      </c>
    </row>
    <row r="18" spans="1:14" x14ac:dyDescent="0.2"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A19" s="4" t="s">
        <v>14</v>
      </c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">
      <c r="B20" s="4" t="s">
        <v>15</v>
      </c>
      <c r="D20" s="6">
        <v>1716</v>
      </c>
      <c r="E20" s="7">
        <v>1716</v>
      </c>
      <c r="F20" s="7">
        <v>1716</v>
      </c>
      <c r="G20" s="7">
        <v>1716</v>
      </c>
      <c r="H20" s="7">
        <v>1715.8</v>
      </c>
      <c r="I20" s="7">
        <v>1716</v>
      </c>
      <c r="J20" s="7">
        <v>1716</v>
      </c>
      <c r="K20" s="7">
        <v>1716</v>
      </c>
      <c r="L20" s="7">
        <v>1716</v>
      </c>
      <c r="M20" s="7">
        <v>1716</v>
      </c>
      <c r="N20" s="7">
        <v>1716</v>
      </c>
    </row>
    <row r="21" spans="1:14" x14ac:dyDescent="0.2">
      <c r="B21" s="4" t="s">
        <v>16</v>
      </c>
      <c r="D21" s="6">
        <v>36428</v>
      </c>
      <c r="E21" s="7">
        <f>30155</f>
        <v>30155</v>
      </c>
      <c r="F21" s="7">
        <v>29024</v>
      </c>
      <c r="G21" s="7">
        <v>28467</v>
      </c>
      <c r="H21" s="7">
        <v>27908.9</v>
      </c>
      <c r="I21" s="7">
        <v>27713</v>
      </c>
      <c r="J21" s="7">
        <v>27325</v>
      </c>
      <c r="K21" s="7">
        <v>26860</v>
      </c>
      <c r="L21" s="7">
        <v>25465</v>
      </c>
      <c r="M21" s="7">
        <v>25159</v>
      </c>
      <c r="N21" s="7">
        <v>23911</v>
      </c>
    </row>
    <row r="22" spans="1:14" x14ac:dyDescent="0.2">
      <c r="B22" s="4" t="s">
        <v>17</v>
      </c>
      <c r="D22" s="6">
        <v>77396</v>
      </c>
      <c r="E22" s="7">
        <f>62040+17248</f>
        <v>79288</v>
      </c>
      <c r="F22" s="7">
        <v>75262</v>
      </c>
      <c r="G22" s="7">
        <v>67107</v>
      </c>
      <c r="H22" s="7">
        <f>8208.1+41729.7+13273.3</f>
        <v>63211.099999999991</v>
      </c>
      <c r="I22" s="7">
        <v>61244</v>
      </c>
      <c r="J22" s="7">
        <v>55941</v>
      </c>
      <c r="K22" s="7">
        <v>56382</v>
      </c>
      <c r="L22" s="7">
        <v>53327</v>
      </c>
      <c r="M22" s="7">
        <v>48750</v>
      </c>
      <c r="N22" s="7">
        <v>45785</v>
      </c>
    </row>
    <row r="23" spans="1:14" x14ac:dyDescent="0.2">
      <c r="A23" s="12"/>
      <c r="B23" s="12" t="s">
        <v>18</v>
      </c>
      <c r="C23" s="12"/>
      <c r="D23" s="8">
        <v>778</v>
      </c>
      <c r="E23" s="9">
        <v>6444</v>
      </c>
      <c r="F23" s="9">
        <v>1957</v>
      </c>
      <c r="G23" s="9">
        <v>169</v>
      </c>
      <c r="H23" s="9">
        <v>5.6</v>
      </c>
      <c r="I23" s="9">
        <v>0</v>
      </c>
      <c r="J23" s="9">
        <v>0</v>
      </c>
      <c r="K23" s="9">
        <v>400</v>
      </c>
      <c r="L23" s="9">
        <v>33</v>
      </c>
      <c r="M23" s="9">
        <v>15</v>
      </c>
      <c r="N23" s="9">
        <v>112</v>
      </c>
    </row>
    <row r="24" spans="1:14" x14ac:dyDescent="0.2">
      <c r="D24" s="6">
        <f t="shared" ref="D24" si="3">SUM(D20:D23)</f>
        <v>116318</v>
      </c>
      <c r="E24" s="7">
        <f t="shared" ref="E24:F24" si="4">SUM(E20:E23)</f>
        <v>117603</v>
      </c>
      <c r="F24" s="7">
        <f t="shared" si="4"/>
        <v>107959</v>
      </c>
      <c r="G24" s="7">
        <f t="shared" ref="G24:N24" si="5">SUM(G20:G23)</f>
        <v>97459</v>
      </c>
      <c r="H24" s="7">
        <f t="shared" si="5"/>
        <v>92841.4</v>
      </c>
      <c r="I24" s="7">
        <f t="shared" si="5"/>
        <v>90673</v>
      </c>
      <c r="J24" s="7">
        <f t="shared" si="5"/>
        <v>84982</v>
      </c>
      <c r="K24" s="7">
        <f t="shared" si="5"/>
        <v>85358</v>
      </c>
      <c r="L24" s="7">
        <f t="shared" si="5"/>
        <v>80541</v>
      </c>
      <c r="M24" s="7">
        <f t="shared" si="5"/>
        <v>75640</v>
      </c>
      <c r="N24" s="7">
        <f t="shared" si="5"/>
        <v>71524</v>
      </c>
    </row>
    <row r="25" spans="1:14" x14ac:dyDescent="0.2">
      <c r="A25" s="12"/>
      <c r="B25" s="12" t="s">
        <v>19</v>
      </c>
      <c r="C25" s="12"/>
      <c r="D25" s="8">
        <v>-72563</v>
      </c>
      <c r="E25" s="9">
        <v>-72459</v>
      </c>
      <c r="F25" s="9">
        <v>-66359</v>
      </c>
      <c r="G25" s="9">
        <v>-60415</v>
      </c>
      <c r="H25" s="9">
        <v>-57421</v>
      </c>
      <c r="I25" s="9">
        <v>-56018</v>
      </c>
      <c r="J25" s="9">
        <v>-51903</v>
      </c>
      <c r="K25" s="9">
        <v>-50106</v>
      </c>
      <c r="L25" s="9">
        <v>-45545</v>
      </c>
      <c r="M25" s="9">
        <v>-43299</v>
      </c>
      <c r="N25" s="9">
        <v>-41516</v>
      </c>
    </row>
    <row r="26" spans="1:14" x14ac:dyDescent="0.2">
      <c r="A26" s="4" t="s">
        <v>20</v>
      </c>
      <c r="D26" s="6">
        <f t="shared" ref="D26" si="6">SUM(D24:D25)</f>
        <v>43755</v>
      </c>
      <c r="E26" s="7">
        <f t="shared" ref="E26:N26" si="7">SUM(E24:E25)</f>
        <v>45144</v>
      </c>
      <c r="F26" s="7">
        <f t="shared" si="7"/>
        <v>41600</v>
      </c>
      <c r="G26" s="7">
        <f t="shared" si="7"/>
        <v>37044</v>
      </c>
      <c r="H26" s="7">
        <f t="shared" si="7"/>
        <v>35420.399999999994</v>
      </c>
      <c r="I26" s="7">
        <f t="shared" si="7"/>
        <v>34655</v>
      </c>
      <c r="J26" s="7">
        <f t="shared" si="7"/>
        <v>33079</v>
      </c>
      <c r="K26" s="7">
        <f t="shared" si="7"/>
        <v>35252</v>
      </c>
      <c r="L26" s="7">
        <f t="shared" si="7"/>
        <v>34996</v>
      </c>
      <c r="M26" s="7">
        <f t="shared" si="7"/>
        <v>32341</v>
      </c>
      <c r="N26" s="7">
        <f t="shared" si="7"/>
        <v>30008</v>
      </c>
    </row>
    <row r="27" spans="1:14" x14ac:dyDescent="0.2">
      <c r="D27" s="6"/>
      <c r="E27" s="7"/>
      <c r="F27" s="7"/>
      <c r="G27" s="7"/>
      <c r="H27" s="7"/>
      <c r="I27" s="7" t="s">
        <v>21</v>
      </c>
      <c r="J27" s="7" t="s">
        <v>21</v>
      </c>
      <c r="K27" s="7" t="s">
        <v>21</v>
      </c>
      <c r="L27" s="7" t="s">
        <v>21</v>
      </c>
      <c r="M27" s="7" t="s">
        <v>21</v>
      </c>
      <c r="N27" s="7" t="s">
        <v>21</v>
      </c>
    </row>
    <row r="28" spans="1:14" x14ac:dyDescent="0.2">
      <c r="A28" s="4" t="s">
        <v>22</v>
      </c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">
      <c r="B29" s="4" t="s">
        <v>55</v>
      </c>
      <c r="D29" s="6">
        <v>22728</v>
      </c>
      <c r="E29" s="7">
        <v>18224</v>
      </c>
      <c r="F29" s="7">
        <v>19563</v>
      </c>
      <c r="G29" s="7">
        <v>23123</v>
      </c>
      <c r="H29" s="7">
        <v>19778</v>
      </c>
      <c r="I29" s="7">
        <v>21683</v>
      </c>
      <c r="J29" s="7">
        <v>17773</v>
      </c>
      <c r="K29" s="7">
        <v>17963</v>
      </c>
      <c r="L29" s="7">
        <v>18952</v>
      </c>
      <c r="M29" s="7">
        <v>15058</v>
      </c>
      <c r="N29" s="7">
        <v>18245</v>
      </c>
    </row>
    <row r="30" spans="1:14" x14ac:dyDescent="0.2">
      <c r="A30" s="4" t="s">
        <v>12</v>
      </c>
      <c r="D30" s="6">
        <v>106936</v>
      </c>
      <c r="E30" s="7">
        <v>82449</v>
      </c>
      <c r="F30" s="7">
        <v>57602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</row>
    <row r="31" spans="1:14" x14ac:dyDescent="0.2">
      <c r="A31" s="4" t="s">
        <v>23</v>
      </c>
      <c r="D31" s="6">
        <v>6855</v>
      </c>
      <c r="E31" s="7">
        <v>5517</v>
      </c>
      <c r="F31" s="7">
        <v>5390</v>
      </c>
      <c r="G31" s="7">
        <f>4681+257</f>
        <v>4938</v>
      </c>
      <c r="H31" s="7">
        <v>4681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1:14" x14ac:dyDescent="0.2">
      <c r="A32" s="4" t="s">
        <v>24</v>
      </c>
      <c r="D32" s="6">
        <v>60115</v>
      </c>
      <c r="E32" s="7">
        <v>60115</v>
      </c>
      <c r="F32" s="7">
        <v>60115</v>
      </c>
      <c r="G32" s="7">
        <v>60115</v>
      </c>
      <c r="H32" s="7">
        <v>60115</v>
      </c>
      <c r="I32" s="7">
        <v>60115</v>
      </c>
      <c r="J32" s="7">
        <v>60115</v>
      </c>
      <c r="K32" s="7">
        <v>60115</v>
      </c>
      <c r="L32" s="7">
        <v>60115</v>
      </c>
      <c r="M32" s="7">
        <v>60115</v>
      </c>
      <c r="N32" s="7">
        <v>48761</v>
      </c>
    </row>
    <row r="33" spans="1:14" x14ac:dyDescent="0.2">
      <c r="A33" s="4" t="s">
        <v>25</v>
      </c>
      <c r="D33" s="6">
        <v>3396</v>
      </c>
      <c r="E33" s="7">
        <v>4054</v>
      </c>
      <c r="F33" s="7">
        <v>4712</v>
      </c>
      <c r="G33" s="7">
        <v>5370</v>
      </c>
      <c r="H33" s="7">
        <v>6082</v>
      </c>
      <c r="I33" s="7">
        <v>6390</v>
      </c>
      <c r="J33" s="7">
        <v>7064</v>
      </c>
      <c r="K33" s="7">
        <v>8264</v>
      </c>
      <c r="L33" s="7">
        <v>9374</v>
      </c>
      <c r="M33" s="7">
        <v>10643</v>
      </c>
      <c r="N33" s="7">
        <v>1500</v>
      </c>
    </row>
    <row r="34" spans="1:14" x14ac:dyDescent="0.2">
      <c r="A34" s="4" t="s">
        <v>26</v>
      </c>
      <c r="D34" s="6">
        <v>6734</v>
      </c>
      <c r="E34" s="7">
        <v>7606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x14ac:dyDescent="0.2">
      <c r="A35" s="12" t="s">
        <v>2</v>
      </c>
      <c r="B35" s="12"/>
      <c r="C35" s="12"/>
      <c r="D35" s="8">
        <v>7076</v>
      </c>
      <c r="E35" s="9">
        <v>4637</v>
      </c>
      <c r="F35" s="9">
        <v>4377</v>
      </c>
      <c r="G35" s="9">
        <v>29972</v>
      </c>
      <c r="H35" s="9">
        <v>26709</v>
      </c>
      <c r="I35" s="9">
        <v>22874</v>
      </c>
      <c r="J35" s="9">
        <v>19842</v>
      </c>
      <c r="K35" s="9">
        <v>16120</v>
      </c>
      <c r="L35" s="9">
        <v>8703</v>
      </c>
      <c r="M35" s="9">
        <v>7908</v>
      </c>
      <c r="N35" s="9">
        <v>7088</v>
      </c>
    </row>
    <row r="36" spans="1:14" x14ac:dyDescent="0.2"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3.5" thickBot="1" x14ac:dyDescent="0.25">
      <c r="A37" s="20" t="s">
        <v>27</v>
      </c>
      <c r="B37" s="20"/>
      <c r="C37" s="20"/>
      <c r="D37" s="21">
        <f t="shared" ref="D37" si="8">SUM(D17,D26:D35)</f>
        <v>384349</v>
      </c>
      <c r="E37" s="22">
        <f t="shared" ref="E37:N37" si="9">SUM(E17,E26:E35)</f>
        <v>371600</v>
      </c>
      <c r="F37" s="22">
        <f t="shared" si="9"/>
        <v>310455</v>
      </c>
      <c r="G37" s="22">
        <f t="shared" si="9"/>
        <v>251935</v>
      </c>
      <c r="H37" s="22">
        <f t="shared" si="9"/>
        <v>229850.4</v>
      </c>
      <c r="I37" s="22">
        <f t="shared" si="9"/>
        <v>203215</v>
      </c>
      <c r="J37" s="22">
        <f t="shared" si="9"/>
        <v>189214</v>
      </c>
      <c r="K37" s="22">
        <f t="shared" si="9"/>
        <v>174920</v>
      </c>
      <c r="L37" s="22">
        <f t="shared" si="9"/>
        <v>162014</v>
      </c>
      <c r="M37" s="22">
        <f t="shared" si="9"/>
        <v>164993</v>
      </c>
      <c r="N37" s="22">
        <f t="shared" si="9"/>
        <v>136122</v>
      </c>
    </row>
    <row r="38" spans="1:14" x14ac:dyDescent="0.2">
      <c r="D38" s="1"/>
      <c r="I38" s="5" t="s">
        <v>21</v>
      </c>
      <c r="J38" s="5" t="s">
        <v>21</v>
      </c>
      <c r="K38" s="5" t="s">
        <v>21</v>
      </c>
      <c r="L38" s="5" t="s">
        <v>21</v>
      </c>
      <c r="M38" s="5" t="s">
        <v>21</v>
      </c>
      <c r="N38" s="5" t="s">
        <v>21</v>
      </c>
    </row>
    <row r="39" spans="1:14" x14ac:dyDescent="0.2">
      <c r="D39" s="1"/>
      <c r="E39" s="23"/>
      <c r="F39" s="23"/>
    </row>
    <row r="40" spans="1:14" x14ac:dyDescent="0.2">
      <c r="D40" s="1"/>
    </row>
    <row r="41" spans="1:14" x14ac:dyDescent="0.2">
      <c r="A41" s="4" t="s">
        <v>28</v>
      </c>
      <c r="D41" s="1"/>
      <c r="I41" s="5"/>
      <c r="J41" s="5"/>
      <c r="K41" s="5"/>
      <c r="L41" s="5"/>
      <c r="M41" s="5"/>
      <c r="N41" s="5"/>
    </row>
    <row r="42" spans="1:14" x14ac:dyDescent="0.2">
      <c r="A42" s="4" t="s">
        <v>29</v>
      </c>
      <c r="D42" s="1"/>
      <c r="I42" s="11"/>
      <c r="J42" s="11"/>
      <c r="K42" s="11"/>
      <c r="L42" s="11"/>
      <c r="M42" s="11"/>
      <c r="N42" s="11"/>
    </row>
    <row r="43" spans="1:14" x14ac:dyDescent="0.2">
      <c r="B43" s="4" t="s">
        <v>3</v>
      </c>
      <c r="D43" s="17">
        <f>11494+8602</f>
        <v>20096</v>
      </c>
      <c r="E43" s="13">
        <f>9528+9432</f>
        <v>18960</v>
      </c>
      <c r="F43" s="13">
        <f>8282+9920</f>
        <v>18202</v>
      </c>
      <c r="G43" s="13">
        <v>29287</v>
      </c>
      <c r="H43" s="13">
        <f>22733+155</f>
        <v>22888</v>
      </c>
      <c r="I43" s="13">
        <f>18709+155</f>
        <v>18864</v>
      </c>
      <c r="J43" s="13">
        <v>18710</v>
      </c>
      <c r="K43" s="13">
        <v>18536</v>
      </c>
      <c r="L43" s="13">
        <v>12979</v>
      </c>
      <c r="M43" s="13">
        <v>15935</v>
      </c>
      <c r="N43" s="13">
        <v>12271</v>
      </c>
    </row>
    <row r="44" spans="1:14" x14ac:dyDescent="0.2">
      <c r="B44" s="4" t="s">
        <v>30</v>
      </c>
      <c r="D44" s="6">
        <v>48763</v>
      </c>
      <c r="E44" s="7">
        <v>38364</v>
      </c>
      <c r="F44" s="7">
        <v>27447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s="5" customFormat="1" x14ac:dyDescent="0.2">
      <c r="B45" s="24" t="s">
        <v>4</v>
      </c>
      <c r="D45" s="6">
        <v>12830</v>
      </c>
      <c r="E45" s="7">
        <v>11196</v>
      </c>
      <c r="F45" s="7">
        <v>13857</v>
      </c>
      <c r="G45" s="7">
        <v>9868</v>
      </c>
      <c r="H45" s="7">
        <v>10315</v>
      </c>
      <c r="I45" s="7">
        <v>8402</v>
      </c>
      <c r="J45" s="7">
        <v>9515</v>
      </c>
      <c r="K45" s="7">
        <v>9430</v>
      </c>
      <c r="L45" s="7">
        <v>9337</v>
      </c>
      <c r="M45" s="7">
        <v>9751</v>
      </c>
      <c r="N45" s="7">
        <v>6575</v>
      </c>
    </row>
    <row r="46" spans="1:14" s="5" customFormat="1" x14ac:dyDescent="0.2">
      <c r="B46" s="24" t="s">
        <v>31</v>
      </c>
      <c r="D46" s="6">
        <v>8566</v>
      </c>
      <c r="E46" s="7">
        <v>8912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s="5" customFormat="1" x14ac:dyDescent="0.2">
      <c r="B47" s="24" t="s">
        <v>32</v>
      </c>
      <c r="D47" s="6">
        <v>2563</v>
      </c>
      <c r="E47" s="7">
        <v>2266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1:14" x14ac:dyDescent="0.2">
      <c r="B48" s="4" t="s">
        <v>33</v>
      </c>
      <c r="D48" s="6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7</v>
      </c>
      <c r="L48" s="7">
        <v>60</v>
      </c>
      <c r="M48" s="7">
        <v>145</v>
      </c>
      <c r="N48" s="7">
        <v>191</v>
      </c>
    </row>
    <row r="49" spans="1:14" x14ac:dyDescent="0.2">
      <c r="A49" s="12"/>
      <c r="B49" s="12" t="s">
        <v>34</v>
      </c>
      <c r="C49" s="12"/>
      <c r="D49" s="8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2000</v>
      </c>
    </row>
    <row r="50" spans="1:14" x14ac:dyDescent="0.2">
      <c r="C50" s="4" t="s">
        <v>35</v>
      </c>
      <c r="D50" s="6">
        <f t="shared" ref="D50:N50" si="10">SUM(D43:D49)</f>
        <v>92818</v>
      </c>
      <c r="E50" s="7">
        <f t="shared" si="10"/>
        <v>79698</v>
      </c>
      <c r="F50" s="7">
        <f t="shared" si="10"/>
        <v>59506</v>
      </c>
      <c r="G50" s="7">
        <f t="shared" si="10"/>
        <v>39155</v>
      </c>
      <c r="H50" s="7">
        <f t="shared" si="10"/>
        <v>33203</v>
      </c>
      <c r="I50" s="7">
        <f t="shared" si="10"/>
        <v>27266</v>
      </c>
      <c r="J50" s="7">
        <f t="shared" si="10"/>
        <v>28225</v>
      </c>
      <c r="K50" s="7">
        <f t="shared" si="10"/>
        <v>27973</v>
      </c>
      <c r="L50" s="7">
        <f t="shared" si="10"/>
        <v>22376</v>
      </c>
      <c r="M50" s="7">
        <f t="shared" si="10"/>
        <v>25831</v>
      </c>
      <c r="N50" s="7">
        <f t="shared" si="10"/>
        <v>21037</v>
      </c>
    </row>
    <row r="51" spans="1:14" x14ac:dyDescent="0.2">
      <c r="D51" s="6"/>
      <c r="E51" s="7"/>
      <c r="F51" s="7"/>
      <c r="G51" s="7"/>
      <c r="H51" s="7"/>
      <c r="I51" s="7" t="s">
        <v>21</v>
      </c>
      <c r="J51" s="7" t="s">
        <v>21</v>
      </c>
      <c r="K51" s="7" t="s">
        <v>21</v>
      </c>
      <c r="L51" s="7" t="s">
        <v>21</v>
      </c>
      <c r="M51" s="7" t="s">
        <v>21</v>
      </c>
      <c r="N51" s="7" t="s">
        <v>21</v>
      </c>
    </row>
    <row r="52" spans="1:14" x14ac:dyDescent="0.2">
      <c r="A52" s="4" t="s">
        <v>36</v>
      </c>
      <c r="D52" s="6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7</v>
      </c>
      <c r="M52" s="7">
        <v>77</v>
      </c>
      <c r="N52" s="7">
        <v>3099</v>
      </c>
    </row>
    <row r="53" spans="1:14" x14ac:dyDescent="0.2">
      <c r="A53" s="4" t="s">
        <v>37</v>
      </c>
      <c r="D53" s="6">
        <v>29314</v>
      </c>
      <c r="E53" s="7">
        <v>24394</v>
      </c>
      <c r="F53" s="7">
        <v>19150</v>
      </c>
      <c r="G53" s="7">
        <f>13752-88+1282</f>
        <v>14946</v>
      </c>
      <c r="H53" s="7">
        <f>20583+1282-1410</f>
        <v>20455</v>
      </c>
      <c r="I53" s="7">
        <f>18964-1410</f>
        <v>17554</v>
      </c>
      <c r="J53" s="7">
        <v>15547</v>
      </c>
      <c r="K53" s="7">
        <v>14418</v>
      </c>
      <c r="L53" s="7">
        <v>13193</v>
      </c>
      <c r="M53" s="7">
        <v>11902</v>
      </c>
      <c r="N53" s="7">
        <v>4269</v>
      </c>
    </row>
    <row r="54" spans="1:14" x14ac:dyDescent="0.2">
      <c r="A54" s="4" t="s">
        <v>30</v>
      </c>
      <c r="D54" s="6">
        <v>11448</v>
      </c>
      <c r="E54" s="7">
        <v>9826</v>
      </c>
      <c r="F54" s="7">
        <v>6797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</row>
    <row r="55" spans="1:14" x14ac:dyDescent="0.2">
      <c r="A55" s="4" t="s">
        <v>38</v>
      </c>
      <c r="D55" s="6">
        <v>0</v>
      </c>
      <c r="E55" s="7">
        <v>189</v>
      </c>
      <c r="F55" s="7">
        <v>447</v>
      </c>
      <c r="G55" s="7">
        <v>5359</v>
      </c>
      <c r="H55" s="7">
        <v>5374</v>
      </c>
      <c r="I55" s="7">
        <v>5374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</row>
    <row r="56" spans="1:14" x14ac:dyDescent="0.2">
      <c r="A56" s="4" t="s">
        <v>39</v>
      </c>
      <c r="D56" s="6">
        <v>4357</v>
      </c>
      <c r="E56" s="7">
        <v>5655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</row>
    <row r="57" spans="1:14" x14ac:dyDescent="0.2">
      <c r="A57" s="12" t="s">
        <v>5</v>
      </c>
      <c r="B57" s="12"/>
      <c r="C57" s="12"/>
      <c r="D57" s="8">
        <v>1721</v>
      </c>
      <c r="E57" s="9">
        <v>1723</v>
      </c>
      <c r="F57" s="9">
        <v>1770</v>
      </c>
      <c r="G57" s="9">
        <v>2234</v>
      </c>
      <c r="H57" s="9">
        <v>1588</v>
      </c>
      <c r="I57" s="9">
        <v>1166</v>
      </c>
      <c r="J57" s="9">
        <v>1025</v>
      </c>
      <c r="K57" s="9">
        <v>1198</v>
      </c>
      <c r="L57" s="9">
        <v>1071</v>
      </c>
      <c r="M57" s="9">
        <v>1337</v>
      </c>
      <c r="N57" s="9">
        <v>1014</v>
      </c>
    </row>
    <row r="58" spans="1:14" x14ac:dyDescent="0.2">
      <c r="C58" s="4" t="s">
        <v>40</v>
      </c>
      <c r="D58" s="6">
        <f t="shared" ref="D58:N58" si="11">SUM(D50:D57)</f>
        <v>139658</v>
      </c>
      <c r="E58" s="7">
        <f t="shared" si="11"/>
        <v>121485</v>
      </c>
      <c r="F58" s="7">
        <f t="shared" si="11"/>
        <v>87670</v>
      </c>
      <c r="G58" s="7">
        <f t="shared" si="11"/>
        <v>61694</v>
      </c>
      <c r="H58" s="7">
        <f t="shared" si="11"/>
        <v>60620</v>
      </c>
      <c r="I58" s="7">
        <f t="shared" si="11"/>
        <v>51360</v>
      </c>
      <c r="J58" s="7">
        <f t="shared" si="11"/>
        <v>44797</v>
      </c>
      <c r="K58" s="7">
        <f t="shared" si="11"/>
        <v>43589</v>
      </c>
      <c r="L58" s="7">
        <f t="shared" si="11"/>
        <v>36647</v>
      </c>
      <c r="M58" s="7">
        <f t="shared" si="11"/>
        <v>39147</v>
      </c>
      <c r="N58" s="7">
        <f t="shared" si="11"/>
        <v>29419</v>
      </c>
    </row>
    <row r="59" spans="1:14" x14ac:dyDescent="0.2">
      <c r="D59" s="1"/>
      <c r="I59" s="7"/>
      <c r="J59" s="7"/>
      <c r="K59" s="7"/>
      <c r="L59" s="7"/>
      <c r="M59" s="7"/>
      <c r="N59" s="7"/>
    </row>
    <row r="60" spans="1:14" x14ac:dyDescent="0.2">
      <c r="A60" s="4" t="s">
        <v>41</v>
      </c>
      <c r="D60" s="1"/>
      <c r="I60" s="7"/>
      <c r="J60" s="7"/>
      <c r="K60" s="7"/>
      <c r="L60" s="7"/>
      <c r="M60" s="7"/>
      <c r="N60" s="7"/>
    </row>
    <row r="61" spans="1:14" x14ac:dyDescent="0.2">
      <c r="B61" s="4" t="s">
        <v>42</v>
      </c>
      <c r="D61" s="6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1:14" x14ac:dyDescent="0.2">
      <c r="B62" s="4" t="s">
        <v>43</v>
      </c>
      <c r="D62" s="1"/>
      <c r="I62" s="7"/>
      <c r="J62" s="7"/>
      <c r="K62" s="7"/>
      <c r="L62" s="7"/>
      <c r="M62" s="7"/>
      <c r="N62" s="7"/>
    </row>
    <row r="63" spans="1:14" x14ac:dyDescent="0.2">
      <c r="C63" s="4" t="s">
        <v>52</v>
      </c>
      <c r="D63" s="1"/>
      <c r="I63" s="7"/>
      <c r="J63" s="7"/>
      <c r="K63" s="7"/>
      <c r="L63" s="7"/>
      <c r="M63" s="7"/>
      <c r="N63" s="7"/>
    </row>
    <row r="64" spans="1:14" x14ac:dyDescent="0.2">
      <c r="C64" s="4" t="s">
        <v>44</v>
      </c>
      <c r="D64" s="6">
        <v>32546</v>
      </c>
      <c r="E64" s="7">
        <v>30295</v>
      </c>
      <c r="F64" s="7">
        <v>28253</v>
      </c>
      <c r="G64" s="7">
        <f>29796-3958</f>
        <v>25838</v>
      </c>
      <c r="H64" s="7">
        <v>24409</v>
      </c>
      <c r="I64" s="7">
        <v>23118</v>
      </c>
      <c r="J64" s="7">
        <v>21536</v>
      </c>
      <c r="K64" s="7">
        <v>20316</v>
      </c>
      <c r="L64" s="7">
        <v>19522</v>
      </c>
      <c r="M64" s="7">
        <v>18372</v>
      </c>
      <c r="N64" s="7">
        <v>13648</v>
      </c>
    </row>
    <row r="65" spans="1:14" x14ac:dyDescent="0.2">
      <c r="B65" s="4" t="s">
        <v>45</v>
      </c>
      <c r="D65" s="6">
        <v>211852</v>
      </c>
      <c r="E65" s="7">
        <v>217865</v>
      </c>
      <c r="F65" s="7">
        <v>190915</v>
      </c>
      <c r="G65" s="7">
        <f>160659+3399+345</f>
        <v>164403</v>
      </c>
      <c r="H65" s="7">
        <f>145541-4119+3399</f>
        <v>144821</v>
      </c>
      <c r="I65" s="7">
        <v>128737</v>
      </c>
      <c r="J65" s="7">
        <v>122881</v>
      </c>
      <c r="K65" s="7">
        <v>111015</v>
      </c>
      <c r="L65" s="7">
        <v>105845</v>
      </c>
      <c r="M65" s="7">
        <v>107474</v>
      </c>
      <c r="N65" s="7">
        <v>93055</v>
      </c>
    </row>
    <row r="66" spans="1:14" x14ac:dyDescent="0.2">
      <c r="B66" s="4" t="s">
        <v>53</v>
      </c>
      <c r="D66" s="6">
        <v>293</v>
      </c>
      <c r="E66" s="7">
        <v>1955</v>
      </c>
      <c r="F66" s="7">
        <v>3617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</row>
    <row r="67" spans="1:14" s="5" customFormat="1" x14ac:dyDescent="0.2">
      <c r="A67" s="25"/>
      <c r="B67" s="25"/>
      <c r="C67" s="26" t="s">
        <v>46</v>
      </c>
      <c r="D67" s="27">
        <f t="shared" ref="D67" si="12">SUM(D62:D66)</f>
        <v>244691</v>
      </c>
      <c r="E67" s="28">
        <f t="shared" ref="E67:N67" si="13">SUM(E62:E66)</f>
        <v>250115</v>
      </c>
      <c r="F67" s="28">
        <f t="shared" si="13"/>
        <v>222785</v>
      </c>
      <c r="G67" s="28">
        <f t="shared" si="13"/>
        <v>190241</v>
      </c>
      <c r="H67" s="28">
        <f t="shared" si="13"/>
        <v>169230</v>
      </c>
      <c r="I67" s="28">
        <f t="shared" si="13"/>
        <v>151855</v>
      </c>
      <c r="J67" s="28">
        <f t="shared" si="13"/>
        <v>144417</v>
      </c>
      <c r="K67" s="28">
        <f t="shared" si="13"/>
        <v>131331</v>
      </c>
      <c r="L67" s="28">
        <f t="shared" si="13"/>
        <v>125367</v>
      </c>
      <c r="M67" s="28">
        <f t="shared" si="13"/>
        <v>125846</v>
      </c>
      <c r="N67" s="28">
        <f t="shared" si="13"/>
        <v>106703</v>
      </c>
    </row>
    <row r="68" spans="1:14" x14ac:dyDescent="0.2">
      <c r="A68" s="11"/>
      <c r="B68" s="11"/>
      <c r="C68" s="11"/>
      <c r="D68" s="10"/>
      <c r="E68" s="11"/>
      <c r="F68" s="11"/>
      <c r="G68" s="11"/>
      <c r="H68" s="11"/>
      <c r="I68" s="19" t="s">
        <v>21</v>
      </c>
      <c r="J68" s="19" t="s">
        <v>21</v>
      </c>
      <c r="K68" s="19" t="s">
        <v>21</v>
      </c>
      <c r="L68" s="19" t="s">
        <v>21</v>
      </c>
      <c r="M68" s="19" t="s">
        <v>21</v>
      </c>
      <c r="N68" s="19" t="s">
        <v>21</v>
      </c>
    </row>
    <row r="69" spans="1:14" ht="13.5" thickBot="1" x14ac:dyDescent="0.25">
      <c r="A69" s="20" t="s">
        <v>47</v>
      </c>
      <c r="B69" s="20"/>
      <c r="C69" s="20"/>
      <c r="D69" s="21">
        <f t="shared" ref="D69" si="14">SUM(D58,D67)</f>
        <v>384349</v>
      </c>
      <c r="E69" s="22">
        <f t="shared" ref="E69:N69" si="15">SUM(E58,E67)</f>
        <v>371600</v>
      </c>
      <c r="F69" s="22">
        <f t="shared" si="15"/>
        <v>310455</v>
      </c>
      <c r="G69" s="22">
        <f t="shared" si="15"/>
        <v>251935</v>
      </c>
      <c r="H69" s="22">
        <f t="shared" si="15"/>
        <v>229850</v>
      </c>
      <c r="I69" s="22">
        <f t="shared" si="15"/>
        <v>203215</v>
      </c>
      <c r="J69" s="22">
        <f t="shared" si="15"/>
        <v>189214</v>
      </c>
      <c r="K69" s="22">
        <f t="shared" si="15"/>
        <v>174920</v>
      </c>
      <c r="L69" s="22">
        <f t="shared" si="15"/>
        <v>162014</v>
      </c>
      <c r="M69" s="22">
        <f t="shared" si="15"/>
        <v>164993</v>
      </c>
      <c r="N69" s="22">
        <f t="shared" si="15"/>
        <v>136122</v>
      </c>
    </row>
    <row r="70" spans="1:14" x14ac:dyDescent="0.2">
      <c r="I70" s="4" t="s">
        <v>21</v>
      </c>
      <c r="J70" s="4" t="s">
        <v>21</v>
      </c>
      <c r="K70" s="4" t="s">
        <v>21</v>
      </c>
      <c r="L70" s="4" t="s">
        <v>21</v>
      </c>
      <c r="M70" s="4" t="s">
        <v>21</v>
      </c>
      <c r="N70" s="4" t="s">
        <v>21</v>
      </c>
    </row>
    <row r="71" spans="1:14" x14ac:dyDescent="0.2"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"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x14ac:dyDescent="0.2"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"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"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"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"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"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"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"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5:14" x14ac:dyDescent="0.2"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5:14" x14ac:dyDescent="0.2"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5:14" x14ac:dyDescent="0.2"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5:14" x14ac:dyDescent="0.2"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5:14" x14ac:dyDescent="0.2"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5:14" x14ac:dyDescent="0.2"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5:14" x14ac:dyDescent="0.2"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5:14" x14ac:dyDescent="0.2"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5:14" x14ac:dyDescent="0.2"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5:14" x14ac:dyDescent="0.2"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5:14" x14ac:dyDescent="0.2"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5:14" x14ac:dyDescent="0.2"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5:14" x14ac:dyDescent="0.2"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5:14" x14ac:dyDescent="0.2"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5:14" x14ac:dyDescent="0.2"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5:14" x14ac:dyDescent="0.2"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5:14" x14ac:dyDescent="0.2"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5:14" x14ac:dyDescent="0.2"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5:14" x14ac:dyDescent="0.2"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5:14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5:14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5:14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5:14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5:14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5:14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5:14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5:14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5:14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5:14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5:14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5:14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5:14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5:14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5:14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5:14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5:14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5:14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5:14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5:14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5:14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5:14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5:14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5:14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5:14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5:14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5:14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5:14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5:14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5:14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5:14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5:14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5:14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5:14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5:14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5:14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5:14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5:14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5:14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5:14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5:14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5:14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5:14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5:14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5:14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5:14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5:14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5:14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5:14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5:14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5:14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5:14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5:14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5:14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5:14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5:14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5:14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5:14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5:14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5:14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5:14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5:14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5:14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5:14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5:14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5:14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5:14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5:14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5:14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5:14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5:14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5:14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5:14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5:14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5:14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5:14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5:14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5:14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5:14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5:14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5:14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5:14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5:14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5:14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5:14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5:14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5:14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5:14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5:14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5:14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5:14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5:14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5:14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5:14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5:14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5:14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5:14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5:14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5:14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5:14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5:14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5:14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5:14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5:14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5:14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5:14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5:14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5:14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5:14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5:14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5:14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5:14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5:14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5:14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5:14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5:14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5:14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5:14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5:14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5:14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5:14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5:14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5:14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5:14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5:14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5:14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</row>
  </sheetData>
  <mergeCells count="4">
    <mergeCell ref="A1:N1"/>
    <mergeCell ref="A2:N2"/>
    <mergeCell ref="A3:N3"/>
    <mergeCell ref="A4:N4"/>
  </mergeCells>
  <printOptions horizontalCentered="1"/>
  <pageMargins left="0.5" right="0.5" top="0.5" bottom="0.5" header="0.25" footer="0.25"/>
  <pageSetup scale="66" orientation="landscape" r:id="rId1"/>
  <headerFooter alignWithMargins="0">
    <oddFooter xml:space="preserve">&amp;R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 Sheets</vt:lpstr>
      <vt:lpstr>'Bal Sheets'!Print_Area</vt:lpstr>
      <vt:lpstr>'Bal Sheets'!Print_Titles</vt:lpstr>
    </vt:vector>
  </TitlesOfParts>
  <Company>Computer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Simon</dc:creator>
  <cp:lastModifiedBy>Wendy Heavrin</cp:lastModifiedBy>
  <cp:lastPrinted>2015-05-21T13:00:33Z</cp:lastPrinted>
  <dcterms:created xsi:type="dcterms:W3CDTF">2004-05-11T15:37:51Z</dcterms:created>
  <dcterms:modified xsi:type="dcterms:W3CDTF">2021-05-12T15:19:39Z</dcterms:modified>
</cp:coreProperties>
</file>